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571" documentId="13_ncr:1_{F6CB121F-512D-4AA6-A0C1-0FB36C537598}" xr6:coauthVersionLast="47" xr6:coauthVersionMax="47" xr10:uidLastSave="{B36399CB-ACE5-42C5-8CBA-1EEC71416772}"/>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G7" i="4"/>
  <c r="G8" i="4"/>
  <c r="G9" i="4"/>
  <c r="B4" i="4"/>
  <c r="G4" i="4"/>
  <c r="I4" i="4"/>
  <c r="J4" i="4"/>
  <c r="L4" i="4"/>
  <c r="B5" i="4"/>
  <c r="G5" i="4"/>
  <c r="I5" i="4"/>
  <c r="J5" i="4"/>
  <c r="L5" i="4"/>
  <c r="B6" i="4"/>
  <c r="G6" i="4"/>
  <c r="I6" i="4"/>
  <c r="J6" i="4"/>
  <c r="L6" i="4"/>
  <c r="B7" i="4"/>
  <c r="I7" i="4"/>
  <c r="J7" i="4"/>
  <c r="L7" i="4"/>
  <c r="B8" i="4"/>
  <c r="I8" i="4"/>
  <c r="J8" i="4"/>
  <c r="L8" i="4"/>
  <c r="B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G7" i="3"/>
  <c r="G8" i="3"/>
  <c r="G9" i="3"/>
  <c r="G10" i="3"/>
  <c r="I3" i="4"/>
  <c r="J3" i="4"/>
  <c r="I3" i="6"/>
  <c r="I4" i="6"/>
  <c r="L7" i="3"/>
  <c r="J7" i="3"/>
  <c r="I7" i="3"/>
  <c r="B7" i="3"/>
  <c r="L3" i="6"/>
  <c r="L4" i="6"/>
  <c r="L2" i="6"/>
  <c r="J4" i="6"/>
  <c r="J3" i="6"/>
  <c r="J2" i="6"/>
  <c r="I2" i="6"/>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72" i="5"/>
  <c r="J72" i="5"/>
  <c r="I72" i="5"/>
  <c r="G72" i="5"/>
  <c r="B72"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4" i="5"/>
  <c r="L5" i="5"/>
  <c r="L6" i="5"/>
  <c r="L7" i="5"/>
  <c r="L8" i="5"/>
  <c r="L9" i="5"/>
  <c r="L10" i="5"/>
  <c r="L11" i="5"/>
  <c r="L12" i="5"/>
  <c r="L13" i="5"/>
  <c r="L14" i="5"/>
  <c r="L15" i="5"/>
  <c r="L16" i="5"/>
  <c r="L17" i="5"/>
  <c r="L18" i="5"/>
  <c r="L19" i="5"/>
  <c r="L20" i="5"/>
  <c r="L21" i="5"/>
  <c r="L22" i="5"/>
  <c r="L23" i="5"/>
  <c r="L24" i="5"/>
  <c r="J4" i="5"/>
  <c r="J5" i="5"/>
  <c r="J6" i="5"/>
  <c r="J7" i="5"/>
  <c r="J8" i="5"/>
  <c r="J9" i="5"/>
  <c r="J10" i="5"/>
  <c r="J11" i="5"/>
  <c r="J12" i="5"/>
  <c r="J13" i="5"/>
  <c r="J14" i="5"/>
  <c r="J15" i="5"/>
  <c r="J16" i="5"/>
  <c r="J17" i="5"/>
  <c r="J18" i="5"/>
  <c r="J19" i="5"/>
  <c r="J20" i="5"/>
  <c r="J21" i="5"/>
  <c r="J22" i="5"/>
  <c r="J23" i="5"/>
  <c r="J24" i="5"/>
  <c r="I4" i="5"/>
  <c r="I5" i="5"/>
  <c r="I6" i="5"/>
  <c r="I7" i="5"/>
  <c r="I8" i="5"/>
  <c r="I9" i="5"/>
  <c r="I10" i="5"/>
  <c r="I11" i="5"/>
  <c r="I12" i="5"/>
  <c r="I13" i="5"/>
  <c r="I14" i="5"/>
  <c r="I15" i="5"/>
  <c r="I16" i="5"/>
  <c r="I17" i="5"/>
  <c r="I18" i="5"/>
  <c r="I19" i="5"/>
  <c r="I20" i="5"/>
  <c r="I21" i="5"/>
  <c r="I22" i="5"/>
  <c r="I23" i="5"/>
  <c r="I24" i="5"/>
  <c r="G4" i="5"/>
  <c r="G5" i="5"/>
  <c r="G6" i="5"/>
  <c r="G7" i="5"/>
  <c r="G8" i="5"/>
  <c r="G9" i="5"/>
  <c r="G10" i="5"/>
  <c r="G11" i="5"/>
  <c r="G12" i="5"/>
  <c r="G13" i="5"/>
  <c r="G14" i="5"/>
  <c r="G15" i="5"/>
  <c r="G16" i="5"/>
  <c r="G17" i="5"/>
  <c r="G18" i="5"/>
  <c r="G19" i="5"/>
  <c r="G20" i="5"/>
  <c r="G21" i="5"/>
  <c r="G22" i="5"/>
  <c r="G23" i="5"/>
  <c r="G24" i="5"/>
  <c r="B4" i="5"/>
  <c r="B5" i="5"/>
  <c r="B6" i="5"/>
  <c r="B7" i="5"/>
  <c r="B8" i="5"/>
  <c r="B9" i="5"/>
  <c r="B10" i="5"/>
  <c r="B11" i="5"/>
  <c r="B12" i="5"/>
  <c r="B13" i="5"/>
  <c r="B14" i="5"/>
  <c r="B15" i="5"/>
  <c r="B16" i="5"/>
  <c r="B17" i="5"/>
  <c r="B18" i="5"/>
  <c r="B19" i="5"/>
  <c r="B20" i="5"/>
  <c r="B21" i="5"/>
  <c r="B22" i="5"/>
  <c r="B23" i="5"/>
  <c r="B24"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I7" i="6"/>
  <c r="J7" i="6"/>
  <c r="L7" i="6"/>
  <c r="B8" i="6"/>
  <c r="I8" i="6"/>
  <c r="J8" i="6"/>
  <c r="L8" i="6"/>
  <c r="B9" i="6"/>
  <c r="I9" i="6"/>
  <c r="J9" i="6"/>
  <c r="L9" i="6"/>
  <c r="B10" i="6"/>
  <c r="I10" i="6"/>
  <c r="J10" i="6"/>
  <c r="L10" i="6"/>
  <c r="B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2" i="3"/>
  <c r="B3" i="3"/>
  <c r="B4" i="3"/>
  <c r="B5" i="3"/>
  <c r="B6"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L2" i="3"/>
  <c r="L3" i="3"/>
  <c r="L4" i="3"/>
  <c r="L5" i="3"/>
  <c r="L6"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J2" i="3"/>
  <c r="J3" i="3"/>
  <c r="J4" i="3"/>
  <c r="J5" i="3"/>
  <c r="J6"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B2" i="5"/>
  <c r="G2" i="5"/>
  <c r="I2" i="5"/>
  <c r="J2" i="5"/>
  <c r="G2" i="3"/>
  <c r="G3" i="3"/>
  <c r="G4" i="3"/>
  <c r="G5" i="3"/>
  <c r="G6"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<sst xmlns="http://schemas.openxmlformats.org/spreadsheetml/2006/main" count="178588" uniqueCount="39078">
  <si>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</si>
  <si>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</si>
  <si>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</si>
  <si>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</si>
  <si>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</si>
  <si>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</si>
  <si>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</si>
  <si>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</si>
  <si>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</si>
  <si>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</si>
  <si>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</si>
  <si>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</si>
  <si>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</si>
  <si>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</si>
  <si>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</si>
  <si>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</si>
  <si>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</si>
  <si>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</si>
  <si>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</si>
  <si>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</si>
  <si>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</si>
  <si>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</si>
  <si>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</si>
  <si>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</si>
  <si>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</si>
  <si>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</si>
  <si>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</si>
  <si>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</si>
  <si>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</si>
  <si>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</si>
  <si>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</si>
  <si>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</si>
  <si>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</si>
  <si>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</si>
  <si>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</si>
  <si>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</si>
  <si>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</si>
  <si>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</si>
  <si>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</si>
  <si>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</si>
  <si>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</si>
  <si>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</si>
  <si>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</si>
  <si>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</si>
  <si>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</si>
  <si>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</si>
  <si>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</si>
  <si>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</si>
  <si>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</si>
  <si>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</si>
  <si>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</si>
  <si>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</si>
  <si>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</si>
  <si>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</si>
  <si>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</si>
  <si>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</si>
  <si>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</si>
  <si>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</si>
  <si>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</si>
  <si>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</si>
  <si>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</si>
  <si>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</si>
  <si>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</si>
  <si>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</si>
  <si>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</si>
  <si>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</si>
  <si>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</si>
  <si>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</si>
  <si>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</si>
  <si>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</si>
  <si>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</si>
  <si>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</si>
  <si>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</si>
  <si>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</si>
  <si>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</si>
  <si>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</si>
  <si>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</si>
  <si>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</si>
  <si>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</si>
  <si>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</si>
  <si>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</si>
  <si>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</si>
  <si>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</si>
  <si>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</si>
  <si>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</si>
  <si>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</si>
  <si>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</si>
  <si>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</si>
  <si>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</si>
  <si>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</si>
  <si>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</si>
  <si>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</si>
  <si>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</si>
  <si>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</si>
  <si>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</si>
  <si>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</si>
  <si>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</si>
  <si>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</si>
  <si>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</si>
  <si>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</si>
  <si>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</si>
  <si>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</si>
  <si>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</si>
  <si>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</si>
  <si>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</si>
  <si>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</si>
  <si>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</si>
  <si>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</si>
  <si>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</si>
  <si>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</si>
  <si>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</si>
  <si>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</si>
  <si>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</si>
  <si>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</si>
  <si>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</si>
  <si>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</si>
  <si>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</si>
  <si>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</si>
  <si>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</si>
  <si>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</si>
  <si>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</si>
  <si>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</si>
  <si>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</si>
  <si>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</si>
  <si>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</si>
  <si>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</si>
  <si>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</si>
  <si>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</si>
  <si>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</si>
  <si>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</si>
  <si>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</si>
  <si>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</si>
  <si>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</si>
  <si>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</si>
  <si>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</si>
  <si>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</si>
  <si>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</si>
  <si>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</si>
  <si>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</si>
  <si>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</si>
  <si>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</si>
  <si>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</si>
  <si>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</si>
  <si>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</si>
  <si>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</si>
  <si>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</si>
  <si>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</si>
  <si>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</si>
  <si>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</si>
  <si>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</si>
  <si>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</si>
  <si>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</si>
  <si>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</si>
  <si>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</si>
  <si>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</si>
  <si>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</si>
  <si>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</si>
  <si>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</si>
  <si>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</si>
  <si>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</si>
  <si>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</si>
  <si>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</si>
  <si>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</si>
  <si>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</si>
  <si>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</si>
  <si>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</si>
  <si>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</si>
  <si>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</si>
  <si>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</si>
  <si>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</si>
  <si>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</si>
  <si>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</si>
  <si>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</si>
  <si>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</si>
  <si>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</si>
  <si>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</si>
  <si>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</si>
  <si>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</si>
  <si>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</si>
  <si>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</si>
  <si>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</si>
  <si>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</si>
  <si>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</si>
  <si>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</si>
  <si>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</si>
  <si>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</si>
  <si>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</si>
  <si>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</si>
  <si>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</si>
  <si>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</si>
  <si>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</si>
  <si>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</si>
  <si>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</si>
  <si>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</si>
  <si>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</si>
  <si>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</si>
  <si>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</si>
  <si>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</si>
  <si>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</si>
  <si>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</si>
  <si>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</si>
  <si>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</si>
  <si>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</si>
  <si>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</si>
  <si>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</si>
  <si>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</si>
  <si>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</si>
  <si>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</si>
  <si>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</si>
  <si>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</si>
  <si>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</si>
  <si>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</si>
  <si>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</si>
  <si>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</si>
  <si>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</si>
  <si>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</si>
  <si>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</si>
  <si>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</si>
  <si>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</si>
  <si>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</si>
  <si>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</si>
  <si>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</si>
  <si>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</si>
  <si>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</si>
  <si>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</si>
  <si>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</si>
  <si>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</si>
  <si>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</si>
  <si>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</si>
  <si>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</si>
  <si>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</si>
  <si>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</si>
  <si>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</si>
  <si>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</si>
  <si>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</si>
  <si>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</si>
  <si>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</si>
  <si>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</si>
  <si>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</si>
  <si>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</si>
  <si>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</si>
  <si>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</si>
  <si>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</si>
  <si>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</si>
  <si>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</si>
  <si>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</si>
  <si>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</si>
  <si>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</si>
  <si>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</si>
  <si>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</si>
  <si>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</si>
  <si>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</si>
  <si>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</si>
  <si>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</si>
  <si>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</si>
  <si>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</si>
  <si>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</si>
  <si>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</si>
  <si>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</si>
  <si>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</si>
  <si>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</si>
  <si>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</si>
  <si>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</si>
  <si>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</si>
  <si>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</si>
  <si>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</si>
  <si>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</si>
  <si>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</si>
  <si>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</si>
  <si>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</si>
  <si>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</si>
  <si>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</si>
  <si>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</si>
  <si>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</si>
  <si>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</si>
  <si>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</si>
  <si>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</si>
  <si>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</si>
  <si>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</si>
  <si>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</si>
  <si>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</si>
  <si>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</si>
  <si>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</si>
  <si>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</si>
  <si>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</si>
  <si>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</si>
  <si>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</si>
  <si>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</si>
  <si>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</si>
  <si>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</si>
  <si>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</si>
  <si>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</si>
  <si>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</si>
  <si>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</si>
  <si>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</si>
  <si>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</si>
  <si>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</si>
  <si>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</si>
  <si>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</si>
  <si>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</si>
  <si>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</si>
  <si>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</si>
  <si>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</si>
  <si>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</si>
  <si>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</si>
  <si>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</si>
  <si>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</si>
  <si>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</si>
  <si>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</si>
  <si>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</si>
  <si>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</si>
  <si>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</si>
  <si>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</si>
  <si>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</si>
  <si>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</si>
  <si>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</si>
  <si>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</si>
  <si>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</si>
  <si>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</si>
  <si>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</si>
  <si>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</si>
  <si>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</si>
  <si>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</si>
  <si>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</si>
  <si>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</si>
  <si>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</si>
  <si>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</si>
  <si>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</si>
  <si>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</si>
  <si>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</si>
  <si>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</si>
  <si>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</si>
  <si>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</si>
  <si>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</si>
  <si>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</si>
  <si>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</si>
  <si>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</si>
  <si>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</si>
  <si>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</si>
  <si>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</si>
  <si>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</si>
  <si>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</si>
  <si>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</si>
  <si>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</si>
  <si>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</si>
  <si>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</si>
  <si>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</si>
  <si>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</si>
  <si>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</si>
  <si>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</si>
  <si>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</si>
  <si>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</si>
  <si>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</si>
  <si>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</si>
  <si>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</si>
  <si>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</si>
  <si>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</si>
  <si>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</si>
  <si>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</si>
  <si>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</si>
  <si>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</si>
  <si>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</si>
  <si>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</si>
  <si>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</si>
  <si>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</si>
  <si>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</si>
  <si>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</si>
  <si>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</si>
  <si>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</si>
  <si>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</si>
  <si>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</si>
  <si>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</si>
  <si>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</si>
  <si>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</si>
  <si>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</si>
  <si>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</si>
  <si>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</si>
  <si>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</si>
  <si>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</si>
  <si>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</si>
  <si>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</si>
  <si>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</si>
  <si>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</si>
  <si>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</si>
  <si>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</si>
  <si>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</si>
  <si>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</si>
  <si>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</si>
  <si>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</si>
  <si>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</si>
  <si>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</si>
  <si>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</si>
  <si>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</si>
  <si>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</si>
  <si>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</si>
  <si>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</si>
  <si>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</si>
  <si>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</si>
  <si>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</si>
  <si>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</si>
  <si>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</si>
  <si>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</si>
  <si>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</si>
  <si>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</si>
  <si>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</si>
  <si>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</si>
  <si>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</si>
  <si>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</si>
  <si>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</si>
  <si>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</si>
  <si>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</si>
  <si>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</si>
  <si>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</si>
  <si>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</si>
  <si>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</si>
  <si>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</si>
  <si>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</si>
  <si>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</si>
  <si>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</si>
  <si>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</si>
  <si>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</si>
  <si>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</si>
  <si>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</si>
  <si>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</si>
  <si>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</si>
  <si>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</si>
  <si>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</si>
  <si>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</si>
  <si>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</si>
  <si>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</si>
  <si>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</si>
  <si>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</si>
  <si>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</si>
  <si>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</si>
  <si>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</si>
  <si>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</si>
  <si>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</si>
  <si>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</si>
  <si>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</si>
  <si>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</si>
  <si>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</si>
  <si>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</si>
  <si>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</si>
  <si>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</si>
  <si>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</si>
  <si>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</si>
  <si>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</si>
  <si>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</si>
  <si>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</si>
  <si>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</si>
  <si>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</si>
  <si>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</si>
  <si>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</si>
  <si>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</si>
  <si>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</si>
  <si>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</si>
  <si>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</si>
  <si>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</si>
  <si>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</si>
  <si>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</si>
  <si>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</si>
  <si>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</si>
  <si>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</si>
  <si>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</si>
  <si>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</si>
  <si>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</si>
  <si>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</si>
  <si>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</si>
  <si>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</si>
  <si>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</si>
  <si>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</si>
  <si>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</si>
  <si>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</si>
  <si>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</si>
  <si>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</si>
  <si>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</si>
  <si>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</si>
  <si>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</si>
  <si>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</si>
  <si>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</si>
  <si>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</si>
  <si>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</si>
  <si>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</si>
  <si>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</si>
  <si>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</si>
  <si>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</si>
  <si>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</si>
  <si>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</si>
  <si>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</si>
  <si>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</si>
  <si>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</si>
  <si>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</si>
  <si>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</si>
  <si>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</si>
  <si>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</si>
  <si>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</si>
  <si>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</si>
  <si>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</si>
  <si>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</si>
  <si>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</si>
  <si>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</si>
  <si>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</si>
  <si>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</si>
  <si>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</si>
  <si>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</si>
  <si>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</si>
  <si>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</si>
  <si>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</si>
  <si>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</si>
  <si>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</si>
  <si>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</si>
  <si>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</si>
  <si>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</si>
  <si>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</si>
  <si>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</si>
  <si>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</si>
  <si>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</si>
  <si>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</si>
  <si>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</si>
  <si>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</si>
  <si>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</si>
  <si>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</si>
  <si>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</si>
  <si>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</si>
  <si>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</si>
  <si>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</si>
  <si>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</si>
  <si>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</si>
  <si>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</si>
  <si>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</si>
  <si>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</si>
  <si>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</si>
  <si>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</si>
  <si>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</si>
  <si>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</si>
  <si>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</si>
  <si>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</si>
  <si>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</si>
  <si>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</si>
  <si>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</si>
  <si>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</si>
  <si>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</si>
  <si>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</si>
  <si>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</si>
  <si>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</si>
  <si>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</si>
  <si>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</si>
  <si>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</si>
  <si>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</si>
  <si>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</si>
  <si>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</si>
  <si>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</si>
  <si>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</si>
  <si>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</si>
  <si>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</si>
  <si>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</si>
  <si>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</si>
  <si>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</si>
  <si>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</si>
  <si>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</si>
  <si>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</si>
  <si>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</si>
  <si>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</si>
  <si>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</si>
  <si>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</si>
  <si>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</si>
  <si>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</si>
  <si>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</si>
  <si>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</si>
  <si>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</si>
  <si>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</si>
  <si>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</si>
  <si>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</si>
  <si>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</si>
  <si>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</si>
  <si>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</si>
  <si>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</si>
  <si>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</si>
  <si>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</si>
  <si>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</si>
  <si>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</si>
  <si>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</si>
  <si>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</si>
  <si>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</si>
  <si>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</si>
  <si>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</si>
  <si>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</si>
  <si>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</si>
  <si>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</si>
  <si>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</si>
  <si>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</si>
  <si>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</si>
  <si>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</si>
  <si>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</si>
  <si>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</si>
  <si>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</si>
  <si>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</si>
  <si>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</si>
  <si>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</si>
  <si>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</si>
  <si>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</si>
  <si>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</si>
  <si>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</si>
  <si>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</si>
  <si>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</si>
  <si>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</si>
  <si>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</si>
  <si>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</si>
  <si>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</si>
  <si>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</si>
  <si>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</si>
  <si>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</si>
  <si>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</si>
  <si>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</si>
  <si>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</si>
  <si>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</si>
  <si>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</si>
  <si>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</si>
  <si>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</si>
  <si>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</si>
  <si>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</si>
  <si>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</si>
  <si>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</si>
  <si>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</si>
  <si>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</si>
  <si>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</si>
  <si>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</si>
  <si>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</si>
  <si>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</si>
  <si>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</si>
  <si>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</si>
  <si>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</si>
  <si>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</si>
  <si>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</si>
  <si>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</si>
  <si>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</si>
  <si>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</si>
  <si>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</si>
  <si>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</si>
  <si>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</si>
  <si>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</si>
  <si>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</si>
  <si>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</si>
  <si>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</si>
  <si>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</si>
  <si>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</si>
  <si>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</si>
  <si>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</si>
  <si>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</si>
  <si>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</si>
  <si>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</si>
  <si>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</si>
  <si>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</si>
  <si>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</si>
  <si>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</si>
  <si>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</si>
  <si>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</si>
  <si>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</si>
  <si>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</si>
  <si>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</si>
  <si>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</si>
  <si>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</si>
  <si>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</si>
  <si>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</si>
  <si>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</si>
  <si>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</si>
  <si>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</si>
  <si>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</si>
  <si>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</si>
  <si>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</si>
  <si>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</si>
  <si>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</si>
  <si>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</si>
  <si>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</si>
  <si>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</si>
  <si>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</si>
  <si>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</si>
  <si>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</si>
  <si>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</si>
  <si>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</si>
  <si>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</si>
  <si>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</si>
  <si>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</si>
  <si>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</si>
  <si>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</si>
  <si>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</si>
  <si>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</si>
  <si>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</si>
  <si>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</si>
  <si>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</si>
  <si>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</si>
  <si>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</si>
  <si>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</si>
  <si>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</si>
  <si>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</si>
  <si>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</si>
  <si>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</si>
  <si>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</si>
  <si>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</si>
  <si>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</si>
  <si>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</si>
  <si>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</si>
  <si>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</si>
  <si>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</si>
  <si>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</si>
  <si>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</si>
  <si>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</si>
  <si>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</si>
  <si>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</si>
  <si>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</si>
  <si>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</si>
  <si>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</si>
  <si>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</si>
  <si>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</si>
  <si>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</si>
  <si>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</si>
  <si>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</si>
  <si>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</si>
  <si>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</si>
  <si>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</si>
  <si>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</si>
  <si>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</si>
  <si>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</si>
  <si>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</si>
  <si>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</si>
  <si>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</si>
  <si>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</si>
  <si>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</si>
  <si>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</si>
  <si>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</si>
  <si>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</si>
  <si>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</si>
  <si>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</si>
  <si>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</si>
  <si>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</si>
  <si>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</si>
  <si>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</si>
  <si>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</si>
  <si>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</si>
  <si>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</si>
  <si>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</si>
  <si>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</si>
  <si>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</si>
  <si>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</si>
  <si>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</si>
  <si>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</si>
  <si>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</si>
  <si>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</si>
  <si>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</si>
  <si>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</si>
  <si>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</si>
  <si>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</si>
  <si>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</si>
  <si>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</si>
  <si>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</si>
  <si>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</si>
  <si>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</si>
  <si>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</si>
  <si>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</si>
  <si>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</si>
  <si>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</si>
  <si>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</si>
  <si>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</si>
  <si>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</si>
  <si>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</si>
  <si>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</si>
  <si>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</si>
  <si>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</si>
  <si>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</si>
  <si>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</si>
  <si>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</si>
  <si>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</si>
  <si>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</si>
  <si>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</si>
  <si>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</si>
  <si>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</si>
  <si>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</si>
  <si>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</si>
  <si>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</si>
  <si>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</si>
  <si>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</si>
  <si>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</si>
  <si>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</si>
  <si>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</si>
  <si>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</si>
  <si>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</si>
  <si>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</si>
  <si>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</si>
  <si>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</si>
  <si>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</si>
  <si>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</si>
  <si>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</si>
  <si>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</si>
  <si>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</si>
  <si>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</si>
  <si>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</si>
  <si>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</si>
  <si>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</si>
  <si>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</si>
  <si>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</si>
  <si>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</si>
  <si>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</si>
  <si>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</si>
  <si>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</si>
  <si>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</si>
  <si>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</si>
  <si>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</si>
  <si>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</si>
  <si>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</si>
  <si>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</si>
  <si>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</si>
  <si>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</si>
  <si>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</si>
  <si>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</si>
  <si>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</si>
  <si>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</si>
  <si>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</si>
  <si>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</si>
  <si>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</si>
  <si>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</si>
  <si>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</si>
  <si>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</si>
  <si>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</si>
  <si>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</si>
  <si>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</si>
  <si>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</si>
  <si>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</si>
  <si>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</si>
  <si>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</si>
  <si>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</si>
  <si>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</si>
  <si>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</si>
  <si>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</si>
  <si>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</si>
  <si>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</si>
  <si>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</si>
  <si>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</si>
  <si>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</si>
  <si>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</si>
  <si>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</si>
  <si>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</si>
  <si>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</si>
  <si>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</si>
  <si>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</si>
  <si>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</si>
  <si>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</si>
  <si>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</si>
  <si>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</si>
  <si>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</si>
  <si>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</si>
  <si>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</si>
  <si>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</si>
  <si>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</si>
  <si>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</si>
  <si>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</si>
  <si>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</si>
  <si>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</si>
  <si>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</si>
  <si>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</si>
  <si>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</si>
  <si>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</si>
  <si>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</si>
  <si>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</si>
  <si>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</si>
  <si>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</si>
  <si>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</si>
  <si>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</si>
  <si>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</si>
  <si>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</si>
  <si>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</si>
  <si>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</si>
  <si>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</si>
  <si>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</si>
  <si>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</si>
  <si>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</si>
  <si>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</si>
  <si>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</si>
  <si>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</si>
  <si>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</si>
  <si>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</si>
  <si>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</si>
  <si>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</si>
  <si>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</si>
  <si>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</si>
  <si>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</si>
  <si>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</si>
  <si>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</si>
  <si>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</si>
  <si>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</si>
  <si>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</si>
  <si>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</si>
  <si>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</si>
  <si>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</si>
  <si>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</si>
  <si>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</si>
  <si>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</si>
  <si>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</si>
  <si>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</si>
  <si>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</si>
  <si>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</si>
  <si>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</si>
  <si>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</si>
  <si>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</si>
  <si>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</si>
  <si>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</si>
  <si>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</si>
  <si>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</si>
  <si>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</si>
  <si>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</si>
  <si>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</si>
  <si>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</si>
  <si>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</si>
  <si>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</si>
  <si>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</si>
  <si>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</si>
  <si>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</si>
  <si>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</si>
  <si>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</si>
  <si>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</si>
  <si>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</si>
  <si>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</si>
  <si>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</si>
  <si>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</si>
  <si>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</si>
  <si>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</si>
  <si>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</si>
  <si>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</si>
  <si>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</si>
  <si>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</si>
  <si>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</si>
  <si>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</si>
  <si>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</si>
  <si>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</si>
  <si>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</si>
  <si>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</si>
  <si>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</si>
  <si>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</si>
  <si>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</si>
  <si>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</si>
  <si>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</si>
  <si>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</si>
  <si>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</si>
  <si>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</si>
  <si>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</si>
  <si>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</si>
  <si>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</si>
  <si>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</si>
  <si>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</si>
  <si>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</si>
  <si>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</si>
  <si>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</si>
  <si>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</si>
  <si>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</si>
  <si>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</si>
  <si>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</si>
  <si>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</si>
  <si>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</si>
  <si>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</si>
  <si>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</si>
  <si>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</si>
  <si>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</si>
  <si>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</si>
  <si>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</si>
  <si>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</si>
  <si>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</si>
  <si>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</si>
  <si>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</si>
  <si>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</si>
  <si>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</si>
  <si>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</si>
  <si>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</si>
  <si>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</si>
  <si>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</si>
  <si>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</si>
  <si>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</si>
  <si>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</si>
  <si>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</si>
  <si>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</si>
  <si>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</si>
  <si>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</si>
  <si>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</si>
  <si>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</si>
  <si>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</si>
  <si>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</si>
  <si>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</si>
  <si>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</si>
  <si>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</si>
  <si>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</si>
  <si>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</si>
  <si>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</si>
  <si>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</si>
  <si>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</si>
  <si>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</si>
  <si>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</si>
  <si>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</si>
  <si>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</si>
  <si>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</si>
  <si>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</si>
  <si>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</si>
  <si>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</si>
  <si>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</si>
  <si>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</si>
  <si>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</si>
  <si>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</si>
  <si>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</si>
  <si>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</si>
  <si>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</si>
  <si>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</si>
  <si>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</si>
  <si>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</si>
  <si>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</si>
  <si>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</si>
  <si>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</si>
  <si>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</si>
  <si>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</si>
  <si>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</si>
  <si>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</si>
  <si>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</si>
  <si>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</si>
  <si>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</si>
  <si>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</si>
  <si>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</si>
  <si>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</si>
  <si>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</si>
  <si>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</si>
  <si>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</si>
  <si>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</si>
  <si>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</si>
  <si>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</si>
  <si>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</si>
  <si>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</si>
  <si>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</si>
  <si>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</si>
  <si>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</si>
  <si>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</si>
  <si>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</si>
  <si>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</si>
  <si>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</si>
  <si>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</si>
  <si>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</si>
  <si>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</si>
  <si>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</si>
  <si>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</si>
  <si>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</si>
  <si>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</si>
  <si>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</si>
  <si>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</si>
  <si>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</si>
  <si>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</si>
  <si>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</si>
  <si>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</si>
  <si>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</si>
  <si>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</si>
  <si>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</si>
  <si>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</si>
  <si>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</si>
  <si>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</si>
  <si>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</si>
  <si>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</si>
  <si>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</si>
  <si>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</si>
  <si>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</si>
  <si>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</si>
  <si>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</si>
  <si>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</si>
  <si>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</si>
  <si>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</si>
  <si>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</si>
  <si>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</si>
  <si>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</si>
  <si>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</si>
  <si>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</si>
  <si>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</si>
  <si>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</si>
  <si>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</si>
  <si>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</si>
  <si>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</si>
  <si>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</si>
  <si>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</si>
  <si>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</si>
  <si>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</si>
  <si>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</si>
  <si>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</si>
  <si>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</si>
  <si>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</si>
  <si>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</si>
  <si>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</si>
  <si>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</si>
  <si>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</si>
  <si>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</si>
  <si>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</si>
  <si>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</si>
  <si>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</si>
  <si>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</si>
  <si>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</si>
  <si>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</si>
  <si>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</si>
  <si>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</si>
  <si>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</si>
  <si>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</si>
  <si>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</si>
  <si>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</si>
  <si>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</si>
  <si>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</si>
  <si>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</si>
  <si>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</si>
  <si>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</si>
  <si>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</si>
  <si>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</si>
  <si>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</si>
  <si>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</si>
  <si>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</si>
  <si>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</si>
  <si>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</si>
  <si>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</si>
  <si>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</si>
  <si>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</si>
  <si>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</si>
  <si>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</si>
  <si>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</si>
  <si>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</si>
  <si>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</si>
  <si>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</si>
  <si>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</si>
  <si>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</si>
  <si>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</si>
  <si>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</si>
  <si>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</si>
  <si>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</si>
  <si>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</si>
  <si>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</si>
  <si>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</si>
  <si>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</si>
  <si>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</si>
  <si>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</si>
  <si>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</si>
  <si>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</si>
  <si>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</si>
  <si>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</si>
  <si>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</si>
  <si>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</si>
  <si>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</si>
  <si>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</si>
  <si>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</si>
  <si>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</si>
  <si>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</si>
  <si>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</si>
  <si>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</si>
  <si>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</si>
  <si>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</si>
  <si>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</si>
  <si>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</si>
  <si>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</si>
  <si>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</si>
  <si>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</si>
  <si>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</si>
  <si>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</si>
  <si>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</si>
  <si>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</si>
  <si>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</si>
  <si>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</si>
  <si>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</si>
  <si>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</si>
  <si>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</si>
  <si>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</si>
  <si>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</si>
  <si>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</si>
  <si>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</si>
  <si>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</si>
  <si>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</si>
  <si>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</si>
  <si>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</si>
  <si>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</si>
  <si>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</si>
  <si>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</si>
  <si>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</si>
  <si>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</si>
  <si>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</si>
  <si>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</si>
  <si>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</si>
  <si>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</si>
  <si>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</si>
  <si>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</si>
  <si>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</si>
  <si>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</si>
  <si>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</si>
  <si>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</si>
  <si>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</si>
  <si>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</si>
  <si>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</si>
  <si>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</si>
  <si>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</si>
  <si>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</si>
  <si>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</si>
  <si>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</si>
  <si>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</si>
  <si>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</si>
  <si>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</si>
  <si>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</si>
  <si>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</si>
  <si>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</si>
  <si>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</si>
  <si>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</si>
  <si>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</si>
  <si>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</si>
  <si>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</si>
  <si>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</si>
  <si>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</si>
  <si>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</si>
  <si>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</si>
  <si>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</si>
  <si>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</si>
  <si>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</si>
  <si>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</si>
  <si>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</si>
  <si>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</si>
  <si>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</si>
  <si>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</si>
  <si>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</si>
  <si>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</si>
  <si>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</si>
  <si>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</si>
  <si>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</si>
  <si>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</si>
  <si>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</si>
  <si>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</si>
  <si>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</si>
  <si>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</si>
  <si>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</si>
  <si>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</si>
  <si>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</si>
  <si>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</si>
  <si>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</si>
  <si>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</si>
  <si>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</si>
  <si>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</si>
  <si>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</si>
  <si>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</si>
  <si>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</si>
  <si>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</si>
  <si>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</si>
  <si>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</si>
  <si>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</si>
  <si>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</si>
  <si>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</si>
  <si>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</si>
  <si>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</si>
  <si>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</si>
  <si>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</si>
  <si>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</si>
  <si>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</si>
  <si>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</si>
  <si>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</si>
  <si>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</si>
  <si>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</si>
  <si>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</si>
  <si>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</si>
  <si>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</si>
  <si>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</si>
  <si>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</si>
  <si>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</si>
  <si>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</si>
  <si>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</si>
  <si>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</si>
  <si>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</si>
  <si>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</si>
  <si>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</si>
  <si>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</si>
  <si>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</si>
  <si>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</si>
  <si>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</si>
  <si>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</si>
  <si>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</si>
  <si>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</si>
  <si>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</si>
  <si>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</si>
  <si>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</si>
  <si>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</si>
  <si>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</si>
  <si>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</si>
  <si>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</si>
  <si>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</si>
  <si>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</si>
  <si>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</si>
  <si>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</si>
  <si>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</si>
  <si>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</si>
  <si>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</si>
  <si>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</si>
  <si>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</si>
  <si>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</si>
  <si>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</si>
  <si>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</si>
  <si>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</si>
  <si>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</si>
  <si>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</si>
  <si>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</si>
  <si>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</si>
  <si>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</si>
  <si>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</si>
  <si>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</si>
  <si>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</si>
  <si>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</si>
  <si>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</si>
  <si>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</si>
  <si>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</si>
  <si>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</si>
  <si>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</si>
  <si>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</si>
  <si>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</si>
  <si>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</si>
  <si>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</si>
  <si>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</si>
  <si>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</si>
  <si>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</si>
  <si>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</si>
  <si>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</si>
  <si>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</si>
  <si>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</si>
  <si>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</si>
  <si>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</si>
  <si>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</si>
  <si>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</si>
  <si>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</si>
  <si>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</si>
  <si>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</si>
  <si>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</si>
  <si>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</si>
  <si>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</si>
  <si>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</si>
  <si>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</si>
  <si>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</si>
  <si>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</si>
  <si>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</si>
  <si>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</si>
  <si>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</si>
  <si>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</si>
  <si>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</si>
  <si>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</si>
  <si>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</si>
  <si>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</si>
  <si>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</si>
  <si>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</si>
  <si>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</si>
  <si>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</si>
  <si>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</si>
  <si>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</si>
  <si>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</si>
  <si>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</si>
  <si>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</si>
  <si>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</si>
  <si>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</si>
  <si>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</si>
  <si>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</si>
  <si>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</si>
  <si>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</si>
  <si>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</si>
  <si>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</si>
  <si>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</si>
  <si>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</si>
  <si>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</si>
  <si>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</si>
  <si>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</si>
  <si>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</si>
  <si>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</si>
  <si>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</si>
  <si>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</si>
  <si>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</si>
  <si>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</si>
  <si>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</si>
  <si>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</si>
  <si>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</si>
  <si>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</si>
  <si>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</si>
  <si>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</si>
  <si>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</si>
  <si>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</si>
  <si>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</si>
  <si>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</si>
  <si>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</si>
  <si>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</si>
  <si>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</si>
  <si>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</si>
  <si>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</si>
  <si>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</si>
  <si>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</si>
  <si>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</si>
  <si>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</si>
  <si>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</si>
  <si>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</si>
  <si>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</si>
  <si>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</si>
  <si>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</si>
  <si>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</si>
  <si>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</si>
  <si>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</si>
  <si>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</si>
  <si>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</si>
  <si>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</si>
  <si>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</si>
  <si>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</si>
  <si>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</si>
  <si>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</si>
  <si>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</si>
  <si>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</si>
  <si>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</si>
  <si>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</si>
  <si>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</si>
  <si>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</si>
  <si>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</si>
  <si>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</si>
  <si>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</si>
  <si>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</si>
  <si>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</si>
  <si>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</si>
  <si>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</si>
  <si>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</si>
  <si>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</si>
  <si>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</si>
  <si>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</si>
  <si>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</si>
  <si>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</si>
  <si>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</si>
  <si>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</si>
  <si>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</si>
  <si>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</si>
  <si>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</si>
  <si>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</si>
  <si>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</si>
  <si>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</si>
  <si>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</si>
  <si>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</si>
  <si>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</si>
  <si>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</si>
  <si>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</si>
  <si>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</si>
  <si>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</si>
  <si>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</si>
  <si>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</si>
  <si>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</si>
  <si>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</si>
  <si>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</si>
  <si>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</si>
  <si>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</si>
  <si>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</si>
  <si>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</si>
  <si>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</si>
  <si>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</si>
  <si>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</si>
  <si>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</si>
  <si>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</si>
  <si>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</si>
  <si>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</si>
  <si>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</si>
  <si>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</si>
  <si>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</si>
  <si>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</si>
  <si>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</si>
  <si>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</si>
  <si>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</si>
  <si>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</si>
  <si>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</si>
  <si>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</si>
  <si>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</si>
  <si>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</si>
  <si>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</si>
  <si>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</si>
  <si>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</si>
  <si>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</si>
  <si>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</si>
  <si>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</si>
  <si>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</si>
  <si>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</si>
  <si>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</si>
  <si>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</si>
  <si>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</si>
  <si>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</si>
  <si>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</si>
  <si>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</si>
  <si>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</si>
  <si>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</si>
  <si>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</si>
  <si>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</si>
  <si>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</si>
  <si>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</si>
  <si>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</si>
  <si>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</si>
  <si>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</si>
  <si>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</si>
  <si>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</si>
  <si>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</si>
  <si>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</si>
  <si>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</si>
  <si>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</si>
  <si>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</si>
  <si>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</si>
  <si>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</si>
  <si>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</si>
  <si>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</si>
  <si>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</si>
  <si>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</si>
  <si>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</si>
  <si>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</si>
  <si>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</si>
  <si>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</si>
  <si>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</si>
  <si>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</si>
  <si>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</si>
  <si>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</si>
  <si>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</si>
  <si>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</si>
  <si>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</si>
  <si>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</si>
  <si>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</si>
  <si>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</si>
  <si>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</si>
  <si>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</si>
  <si>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</si>
  <si>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</si>
  <si>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</si>
  <si>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</si>
  <si>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</si>
  <si>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</si>
  <si>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</si>
  <si>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</si>
  <si>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</si>
  <si>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</si>
  <si>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</si>
  <si>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</si>
  <si>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</si>
  <si>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</si>
  <si>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</si>
  <si>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</si>
  <si>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</si>
  <si>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</si>
  <si>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</si>
  <si>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</si>
  <si>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</si>
  <si>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</si>
  <si>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</si>
  <si>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</si>
  <si>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</si>
  <si>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</si>
  <si>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</si>
  <si>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</si>
  <si>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</si>
  <si>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</si>
  <si>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</si>
  <si>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</si>
  <si>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</si>
  <si>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</si>
  <si>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</si>
  <si>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</si>
  <si>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</si>
  <si>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</si>
  <si>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</si>
  <si>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</si>
  <si>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</si>
  <si>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</si>
  <si>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</si>
  <si>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</si>
  <si>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</si>
  <si>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</si>
  <si>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</si>
  <si>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</si>
  <si>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</si>
  <si>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</si>
  <si>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</si>
  <si>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</si>
  <si>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</si>
  <si>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</si>
  <si>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</si>
  <si>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</si>
  <si>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</si>
  <si>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</si>
  <si>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</si>
  <si>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</si>
  <si>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</si>
  <si>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</si>
  <si>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</si>
  <si>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</si>
  <si>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</si>
  <si>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</si>
  <si>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</si>
  <si>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</si>
  <si>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</si>
  <si>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</si>
  <si>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</si>
  <si>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</si>
  <si>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</si>
  <si>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</si>
  <si>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</si>
  <si>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</si>
  <si>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</si>
  <si>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</si>
  <si>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</si>
  <si>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</si>
  <si>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</si>
  <si>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</si>
  <si>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</si>
  <si>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</si>
  <si>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</si>
  <si>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</si>
  <si>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</si>
  <si>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</si>
  <si>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</si>
  <si>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</si>
  <si>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</si>
  <si>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</si>
  <si>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</si>
  <si>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</si>
  <si>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</si>
  <si>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</si>
  <si>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</si>
  <si>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</si>
  <si>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</si>
  <si>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</si>
  <si>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</si>
  <si>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</si>
  <si>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</si>
  <si>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</si>
  <si>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</si>
  <si>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</si>
  <si>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</si>
  <si>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</si>
  <si>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</si>
  <si>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</si>
  <si>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</si>
  <si>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</si>
  <si>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</si>
  <si>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</si>
  <si>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</si>
  <si>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</si>
  <si>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</si>
  <si>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</si>
  <si>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</si>
  <si>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</si>
  <si>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</si>
  <si>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</si>
  <si>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</si>
  <si>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</si>
  <si>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</si>
  <si>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</si>
  <si>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</si>
  <si>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</si>
  <si>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</si>
  <si>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</si>
  <si>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</si>
  <si>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</si>
  <si>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</si>
  <si>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</si>
  <si>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</si>
  <si>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</si>
  <si>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</si>
  <si>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</si>
  <si>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</si>
  <si>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</si>
  <si>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</si>
  <si>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</si>
  <si>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</si>
  <si>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</si>
  <si>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</si>
  <si>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</si>
  <si>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</si>
  <si>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</si>
  <si>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</si>
  <si>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</si>
  <si>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</si>
  <si>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</si>
  <si>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</si>
  <si>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</si>
  <si>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</si>
  <si>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</si>
  <si>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</si>
  <si>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</si>
  <si>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</si>
  <si>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</si>
  <si>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</si>
  <si>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</si>
  <si>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</si>
  <si>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</si>
  <si>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</si>
  <si>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</si>
  <si>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</si>
  <si>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</si>
  <si>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</si>
  <si>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</si>
  <si>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</si>
  <si>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</si>
  <si>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</si>
  <si>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</si>
  <si>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</si>
  <si>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</si>
  <si>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</si>
  <si>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</si>
  <si>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</si>
  <si>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</si>
  <si>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</si>
  <si>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</si>
  <si>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</si>
  <si>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</si>
  <si>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</si>
  <si>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</si>
  <si>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</si>
  <si>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</si>
  <si>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</si>
  <si>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</si>
  <si>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</si>
  <si>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</si>
  <si>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</si>
  <si>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</si>
  <si>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</si>
  <si>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</si>
  <si>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</si>
  <si>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</si>
  <si>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</si>
  <si>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</si>
  <si>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</si>
  <si>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</si>
  <si>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</si>
  <si>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</si>
  <si>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</si>
  <si>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</si>
  <si>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</si>
  <si>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</si>
  <si>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</si>
  <si>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</si>
  <si>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</si>
  <si>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</si>
  <si>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</si>
  <si>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</si>
  <si>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</si>
  <si>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</si>
  <si>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</si>
  <si>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</si>
  <si>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</si>
  <si>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</si>
  <si>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</si>
  <si>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</si>
  <si>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</si>
  <si>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</si>
  <si>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</si>
  <si>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</si>
  <si>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</si>
  <si>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</si>
  <si>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</si>
  <si>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</si>
  <si>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</si>
  <si>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</si>
  <si>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</si>
  <si>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</si>
  <si>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</si>
  <si>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</si>
  <si>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</si>
  <si>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</si>
  <si>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</si>
  <si>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</si>
  <si>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</si>
  <si>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</si>
  <si>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</si>
  <si>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</si>
  <si>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</si>
  <si>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</si>
  <si>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</si>
  <si>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</si>
  <si>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</si>
  <si>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</si>
  <si>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</si>
  <si>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</si>
  <si>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</si>
  <si>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</si>
  <si>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</si>
  <si>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</si>
  <si>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</si>
  <si>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</si>
  <si>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</si>
  <si>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</si>
  <si>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</si>
  <si>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</si>
  <si>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</si>
  <si>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</si>
  <si>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</si>
  <si>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</si>
  <si>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</si>
  <si>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</si>
  <si>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</si>
  <si>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</si>
  <si>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</si>
  <si>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</si>
  <si>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</si>
  <si>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</si>
  <si>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</si>
  <si>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</si>
  <si>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</si>
  <si>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</si>
  <si>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</si>
  <si>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</si>
  <si>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</si>
  <si>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</si>
  <si>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</si>
  <si>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</si>
  <si>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</si>
  <si>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</si>
  <si>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</si>
  <si>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</si>
  <si>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</si>
  <si>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</si>
  <si>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</si>
  <si>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</si>
  <si>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</si>
  <si>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</si>
  <si>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</si>
  <si>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</si>
  <si>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</si>
  <si>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</si>
  <si>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</si>
  <si>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</si>
  <si>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</si>
  <si>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</si>
  <si>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</si>
  <si>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</si>
  <si>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</si>
  <si>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</si>
  <si>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</si>
  <si>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</si>
  <si>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</si>
  <si>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</si>
  <si>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</si>
  <si>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</si>
  <si>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</si>
  <si>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</si>
  <si>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</si>
  <si>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</si>
  <si>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</si>
  <si>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</si>
  <si>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</si>
  <si>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</si>
  <si>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</si>
  <si>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</si>
  <si>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</si>
  <si>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</si>
  <si>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</si>
  <si>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</si>
  <si>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</si>
  <si>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</si>
  <si>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</si>
  <si>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</si>
  <si>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</si>
  <si>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</si>
  <si>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</si>
  <si>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</si>
  <si>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</si>
  <si>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</si>
  <si>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</si>
  <si>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</si>
  <si>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</si>
  <si>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</si>
  <si>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</si>
  <si>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</si>
  <si>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</si>
  <si>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</si>
  <si>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</si>
  <si>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</si>
  <si>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</si>
  <si>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</si>
  <si>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</si>
  <si>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</si>
  <si>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</si>
  <si>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</si>
  <si>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</si>
  <si>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</si>
  <si>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</si>
  <si>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</si>
  <si>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</si>
  <si>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</si>
  <si>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</si>
  <si>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</si>
  <si>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</si>
  <si>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</si>
  <si>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</si>
  <si>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</si>
  <si>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</si>
  <si>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</si>
  <si>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</si>
  <si>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</si>
  <si>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</si>
  <si>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</si>
  <si>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</si>
  <si>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</si>
  <si>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</si>
  <si>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</si>
  <si>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</si>
  <si>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</si>
  <si>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</si>
  <si>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</si>
  <si>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</si>
  <si>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</si>
  <si>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</si>
  <si>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</si>
  <si>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</si>
  <si>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</si>
  <si>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</si>
  <si>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</si>
  <si>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</si>
  <si>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</si>
  <si>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</si>
  <si>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</si>
  <si>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</si>
  <si>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</si>
  <si>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</si>
  <si>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</si>
  <si>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</si>
  <si>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</si>
  <si>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</si>
  <si>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</si>
  <si>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</si>
  <si>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</si>
  <si>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</si>
  <si>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</si>
  <si>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</si>
  <si>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</si>
  <si>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</si>
  <si>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</si>
  <si>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</si>
  <si>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</si>
  <si>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</si>
  <si>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</si>
  <si>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</si>
  <si>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</si>
  <si>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</si>
  <si>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</si>
  <si>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</si>
  <si>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</si>
  <si>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</si>
  <si>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</si>
  <si>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</si>
  <si>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</si>
  <si>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</si>
  <si>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</si>
  <si>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</si>
  <si>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</si>
  <si>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</si>
  <si>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</si>
  <si>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</si>
  <si>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</si>
  <si>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</si>
  <si>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</si>
  <si>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</si>
  <si>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</si>
  <si>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</si>
  <si>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</si>
  <si>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</si>
  <si>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</si>
  <si>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</si>
  <si>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</si>
  <si>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</si>
  <si>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</si>
  <si>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</si>
  <si>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</si>
  <si>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</si>
  <si>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</si>
  <si>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</si>
  <si>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</si>
  <si>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</si>
  <si>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</si>
  <si>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</si>
  <si>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</si>
  <si>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</si>
  <si>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</si>
  <si>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</si>
  <si>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</si>
  <si>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</si>
  <si>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</si>
  <si>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</si>
  <si>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</si>
  <si>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</si>
  <si>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</si>
  <si>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</si>
  <si>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</si>
  <si>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</si>
  <si>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</si>
  <si>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</si>
  <si>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</si>
  <si>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</si>
  <si>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</si>
  <si>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</si>
  <si>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</si>
  <si>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</si>
  <si>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</si>
  <si>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</si>
  <si>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</si>
  <si>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</si>
  <si>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</si>
  <si>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</si>
  <si>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</si>
  <si>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</si>
  <si>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</si>
  <si>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</si>
  <si>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</si>
  <si>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</si>
  <si>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</si>
  <si>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</si>
  <si>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</si>
  <si>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</si>
  <si>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</si>
  <si>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</si>
  <si>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</si>
  <si>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</si>
  <si>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</si>
  <si>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</si>
  <si>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</si>
  <si>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</si>
  <si>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</si>
  <si>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</si>
  <si>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</si>
  <si>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</si>
  <si>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</si>
  <si>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</si>
  <si>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</si>
  <si>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</si>
  <si>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</si>
  <si>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</si>
  <si>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</si>
  <si>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</si>
  <si>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</si>
  <si>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</si>
  <si>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</si>
  <si>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</si>
  <si>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</si>
  <si>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</si>
  <si>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</si>
  <si>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</si>
  <si>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</si>
  <si>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</si>
  <si>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</si>
  <si>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</si>
  <si>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</si>
  <si>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</si>
  <si>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</si>
  <si>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</si>
  <si>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</si>
  <si>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</si>
  <si>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</si>
  <si>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</si>
  <si>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</si>
  <si>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</si>
  <si>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</si>
  <si>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</si>
  <si>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</si>
  <si>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</si>
  <si>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</si>
  <si>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</si>
  <si>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</si>
  <si>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</si>
  <si>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</si>
  <si>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</si>
  <si>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</si>
  <si>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</si>
  <si>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</si>
  <si>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</si>
  <si>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</si>
  <si>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</si>
  <si>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</si>
  <si>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</si>
  <si>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</si>
  <si>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</si>
  <si>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</si>
  <si>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</si>
  <si>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</si>
  <si>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</si>
  <si>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</si>
  <si>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</si>
  <si>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</si>
  <si>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</si>
  <si>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</si>
  <si>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</si>
  <si>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</si>
  <si>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</si>
  <si>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</si>
  <si>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</si>
  <si>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</si>
  <si>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</si>
  <si>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</si>
  <si>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</si>
  <si>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</si>
  <si>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</si>
  <si>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</si>
  <si>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</si>
  <si>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</si>
  <si>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</si>
  <si>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</si>
  <si>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</si>
  <si>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</si>
  <si>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</si>
  <si>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</si>
  <si>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</si>
  <si>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</si>
  <si>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</si>
  <si>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</si>
  <si>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</si>
  <si>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</si>
  <si>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</si>
  <si>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</si>
  <si>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</si>
  <si>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</si>
  <si>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</si>
  <si>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</si>
  <si>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</si>
  <si>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</si>
  <si>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</si>
  <si>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</si>
  <si>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</si>
  <si>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</si>
  <si>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</si>
  <si>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</si>
  <si>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</si>
  <si>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</si>
  <si>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</si>
  <si>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</si>
  <si>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</si>
  <si>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</si>
  <si>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</si>
  <si>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</si>
  <si>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</si>
  <si>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</si>
  <si>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</si>
  <si>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</si>
  <si>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</si>
  <si>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</si>
  <si>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</si>
  <si>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</si>
  <si>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</si>
  <si>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</si>
  <si>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</si>
  <si>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</si>
  <si>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</si>
  <si>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</si>
  <si>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</si>
  <si>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</si>
  <si>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</si>
  <si>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</si>
  <si>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</si>
  <si>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</si>
  <si>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</si>
  <si>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</si>
  <si>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</si>
  <si>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</si>
  <si>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</si>
  <si>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</si>
  <si>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</si>
  <si>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</si>
  <si>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</si>
  <si>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</si>
  <si>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</si>
  <si>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</si>
  <si>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</si>
  <si>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</si>
  <si>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</si>
  <si>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</si>
  <si>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</si>
  <si>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</si>
  <si>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</si>
  <si>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</si>
  <si>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</si>
  <si>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</si>
  <si>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</si>
  <si>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</si>
  <si>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</si>
  <si>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</si>
  <si>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</si>
  <si>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</si>
  <si>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</si>
  <si>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</si>
  <si>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</si>
  <si>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</si>
  <si>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</si>
  <si>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</si>
  <si>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</si>
  <si>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</si>
  <si>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</si>
  <si>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</si>
  <si>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</si>
  <si>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</si>
  <si>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</si>
  <si>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</si>
  <si>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</si>
  <si>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</si>
  <si>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</si>
  <si>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</si>
  <si>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</si>
  <si>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</si>
  <si>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</si>
  <si>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</si>
  <si>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</si>
  <si>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</si>
  <si>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</si>
  <si>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</si>
  <si>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</si>
  <si>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</si>
  <si>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</si>
  <si>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</si>
  <si>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</si>
  <si>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</si>
  <si>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</si>
  <si>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</si>
  <si>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</si>
  <si>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</si>
  <si>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</si>
  <si>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</si>
  <si>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</si>
  <si>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</si>
  <si>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</si>
  <si>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</si>
  <si>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</si>
  <si>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</si>
  <si>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</si>
  <si>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</si>
  <si>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</si>
  <si>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</si>
  <si>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</si>
  <si>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</si>
  <si>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</si>
  <si>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</si>
  <si>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</si>
  <si>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</si>
  <si>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</si>
  <si>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</si>
  <si>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</si>
  <si>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</si>
  <si>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</si>
  <si>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</si>
  <si>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</si>
  <si>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</si>
  <si>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</si>
  <si>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</si>
  <si>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</si>
  <si>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</si>
  <si>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</si>
  <si>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</si>
  <si>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</si>
  <si>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</si>
  <si>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</si>
  <si>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</si>
  <si>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</si>
  <si>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</si>
  <si>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</si>
  <si>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</si>
  <si>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</si>
  <si>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</si>
  <si>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</si>
  <si>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</si>
  <si>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</si>
  <si>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</si>
  <si>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</si>
  <si>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</si>
  <si>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</si>
  <si>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</si>
  <si>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</si>
  <si>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</si>
  <si>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</si>
  <si>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</si>
  <si>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</si>
  <si>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</si>
  <si>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</si>
  <si>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</si>
  <si>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</si>
  <si>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</si>
  <si>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</si>
  <si>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</si>
  <si>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</si>
  <si>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</si>
  <si>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</si>
  <si>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</si>
  <si>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</si>
  <si>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</si>
  <si>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</si>
  <si>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</si>
  <si>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</si>
  <si>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</si>
  <si>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</si>
  <si>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</si>
  <si>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</si>
  <si>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</si>
  <si>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</si>
  <si>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</si>
  <si>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</si>
  <si>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</si>
  <si>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</si>
  <si>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</si>
  <si>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</si>
  <si>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</si>
  <si>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</si>
  <si>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</si>
  <si>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</si>
  <si>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</si>
  <si>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</si>
  <si>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</si>
  <si>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</si>
  <si>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</si>
  <si>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</si>
  <si>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</si>
  <si>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</si>
  <si>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</si>
  <si>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</si>
  <si>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</si>
  <si>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</si>
  <si>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</si>
  <si>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</si>
  <si>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</si>
  <si>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</si>
  <si>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</si>
  <si>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</si>
  <si>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</si>
  <si>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</si>
  <si>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</si>
  <si>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</si>
  <si>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</si>
  <si>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</si>
  <si>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</si>
  <si>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</si>
  <si>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</si>
  <si>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</si>
  <si>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</si>
  <si>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</si>
  <si>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</si>
  <si>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</si>
  <si>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</si>
  <si>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</si>
  <si>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</si>
  <si>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</si>
  <si>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</si>
  <si>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</si>
  <si>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</si>
  <si>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</si>
  <si>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</si>
  <si>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</si>
  <si>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</si>
  <si>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</si>
  <si>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</si>
  <si>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</si>
  <si>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</si>
  <si>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</si>
  <si>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</si>
  <si>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</si>
  <si>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</si>
  <si>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</si>
  <si>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</si>
  <si>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</si>
  <si>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</si>
  <si>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</si>
  <si>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</si>
  <si>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</si>
  <si>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</si>
  <si>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</si>
  <si>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</si>
  <si>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</si>
  <si>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</si>
  <si>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</si>
  <si>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</si>
  <si>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</si>
  <si>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</si>
  <si>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</si>
  <si>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</si>
  <si>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</si>
  <si>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</si>
  <si>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</si>
  <si>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</si>
  <si>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</si>
  <si>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</si>
  <si>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</si>
  <si>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</si>
  <si>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</si>
  <si>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</si>
  <si>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</si>
  <si>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</si>
  <si>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</si>
  <si>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</si>
  <si>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</si>
  <si>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</si>
  <si>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</si>
  <si>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</si>
  <si>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</si>
  <si>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</si>
  <si>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</si>
  <si>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</si>
  <si>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</si>
  <si>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</si>
  <si>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</si>
  <si>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</si>
  <si>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</si>
  <si>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</si>
  <si>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</si>
  <si>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</si>
  <si>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</si>
  <si>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</si>
  <si>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</si>
  <si>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</si>
  <si>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</si>
  <si>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</si>
  <si>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</si>
  <si>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</si>
  <si>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</si>
  <si>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</si>
  <si>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</si>
  <si>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</si>
  <si>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</si>
  <si>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</si>
  <si>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</si>
  <si>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</si>
  <si>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</si>
  <si>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</si>
  <si>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</si>
  <si>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</si>
  <si>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</si>
  <si>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</si>
  <si>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</si>
  <si>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</si>
  <si>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</si>
  <si>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</si>
  <si>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</si>
  <si>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</si>
  <si>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</si>
  <si>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</si>
  <si>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</si>
  <si>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</si>
  <si>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</si>
  <si>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</si>
  <si>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</si>
  <si>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</si>
  <si>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</si>
  <si>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</si>
  <si>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</si>
  <si>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</si>
  <si>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</si>
  <si>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</si>
  <si>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</si>
  <si>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</si>
  <si>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</si>
  <si>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</si>
  <si>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</si>
  <si>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</si>
  <si>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</si>
  <si>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</si>
  <si>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</si>
  <si>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</si>
  <si>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</si>
  <si>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</si>
  <si>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</si>
  <si>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</si>
  <si>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</si>
  <si>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</si>
  <si>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</si>
  <si>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</si>
  <si>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</si>
  <si>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</si>
  <si>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</si>
  <si>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</si>
  <si>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</si>
  <si>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</si>
  <si>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</si>
  <si>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</si>
  <si>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</si>
  <si>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</si>
  <si>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</si>
  <si>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</si>
  <si>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</si>
  <si>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</si>
  <si>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</si>
  <si>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</si>
  <si>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</si>
  <si>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</si>
  <si>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</si>
  <si>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</si>
  <si>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</si>
  <si>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</si>
  <si>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</si>
  <si>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</si>
  <si>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</si>
  <si>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</si>
  <si>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</si>
  <si>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</si>
  <si>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</si>
  <si>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</si>
  <si>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</si>
  <si>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</si>
  <si>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</si>
  <si>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</si>
  <si>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</si>
  <si>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</si>
  <si>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</si>
  <si>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</si>
  <si>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</si>
  <si>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</si>
  <si>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</si>
  <si>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</si>
  <si>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</si>
  <si>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</si>
  <si>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</si>
  <si>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</si>
  <si>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</si>
  <si>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</si>
  <si>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</si>
  <si>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</si>
  <si>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</si>
  <si>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</si>
  <si>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</si>
  <si>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</si>
  <si>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</si>
  <si>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</si>
  <si>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</si>
  <si>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</si>
  <si>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</si>
  <si>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</si>
  <si>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</si>
  <si>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</si>
  <si>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</si>
  <si>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</si>
  <si>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</si>
  <si>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</si>
  <si>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</si>
  <si>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</si>
  <si>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</si>
  <si>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</si>
  <si>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</si>
  <si>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</si>
  <si>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</si>
  <si>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</si>
  <si>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</si>
  <si>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</si>
  <si>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</si>
  <si>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</si>
  <si>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</si>
  <si>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</si>
  <si>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</si>
  <si>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</si>
  <si>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</si>
  <si>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</si>
  <si>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</si>
  <si>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</si>
  <si>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</si>
  <si>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</si>
  <si>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</si>
  <si>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</si>
  <si>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</si>
  <si>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</si>
  <si>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</si>
  <si>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</si>
  <si>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</si>
  <si>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</si>
  <si>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</si>
  <si>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</si>
  <si>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</si>
  <si>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</si>
  <si>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</si>
  <si>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</si>
  <si>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</si>
  <si>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</si>
  <si>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</si>
  <si>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</si>
  <si>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</si>
  <si>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</si>
  <si>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</si>
  <si>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</si>
  <si>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</si>
  <si>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</si>
  <si>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</si>
  <si>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</si>
  <si>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</si>
  <si>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</si>
  <si>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</si>
  <si>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</si>
  <si>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</si>
  <si>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</si>
  <si>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</si>
  <si>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</si>
  <si>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</si>
  <si>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</si>
  <si>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</si>
  <si>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</si>
  <si>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</si>
  <si>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</si>
  <si>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</si>
  <si>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</si>
  <si>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</si>
  <si>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</si>
  <si>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</si>
  <si>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</si>
  <si>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</si>
  <si>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</si>
  <si>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</si>
  <si>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</si>
  <si>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</si>
  <si>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</si>
  <si>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</si>
  <si>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</si>
  <si>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</si>
  <si>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</si>
  <si>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</si>
  <si>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</si>
  <si>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</si>
  <si>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</si>
  <si>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</si>
  <si>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</si>
  <si>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</si>
  <si>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</si>
  <si>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</si>
  <si>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</si>
  <si>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</si>
  <si>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</si>
  <si>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</si>
  <si>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</si>
  <si>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</si>
  <si>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</si>
  <si>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</si>
  <si>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</si>
  <si>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</si>
  <si>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</si>
  <si>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</si>
  <si>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</si>
  <si>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</si>
  <si>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</si>
  <si>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</si>
  <si>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</si>
  <si>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</si>
  <si>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</si>
  <si>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</si>
  <si>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</si>
  <si>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</si>
  <si>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</si>
  <si>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</si>
  <si>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</si>
  <si>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</si>
  <si>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</si>
  <si>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</si>
  <si>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</si>
  <si>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</si>
  <si>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</si>
  <si>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</si>
  <si>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</si>
  <si>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</si>
  <si>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</si>
  <si>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</si>
  <si>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</si>
  <si>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</si>
  <si>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</si>
  <si>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</si>
  <si>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</si>
  <si>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</si>
  <si>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</si>
  <si>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</si>
  <si>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</si>
  <si>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</si>
  <si>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</si>
  <si>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</si>
  <si>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</si>
  <si>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</si>
  <si>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</si>
  <si>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</si>
  <si>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</si>
  <si>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</si>
  <si>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</si>
  <si>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</si>
  <si>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</si>
  <si>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</si>
  <si>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</si>
  <si>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</si>
  <si>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</si>
  <si>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</si>
  <si>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</si>
  <si>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</si>
  <si>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</si>
  <si>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</si>
  <si>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</si>
  <si>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</si>
  <si>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</si>
  <si>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</si>
  <si>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</si>
  <si>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</si>
  <si>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</si>
  <si>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</si>
  <si>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</si>
  <si>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</si>
  <si>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</si>
  <si>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</si>
  <si>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</si>
  <si>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</si>
  <si>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</si>
  <si>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</si>
  <si>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</si>
  <si>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</si>
  <si>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</si>
  <si>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</si>
  <si>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</si>
  <si>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</si>
  <si>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</si>
  <si>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</si>
  <si>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</si>
  <si>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</si>
  <si>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</si>
  <si>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</si>
  <si>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</si>
  <si>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</si>
  <si>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</si>
  <si>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</si>
  <si>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</si>
  <si>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</si>
  <si>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</si>
  <si>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</si>
  <si>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</si>
  <si>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</si>
  <si>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</si>
  <si>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</si>
  <si>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</si>
  <si>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</si>
  <si>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</si>
  <si>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</si>
  <si>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</si>
  <si>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</si>
  <si>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</si>
  <si>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</si>
  <si>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</si>
  <si>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</si>
  <si>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</si>
  <si>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</si>
  <si>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</si>
  <si>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</si>
  <si>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</si>
  <si>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</si>
  <si>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</si>
  <si>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</si>
  <si>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</si>
  <si>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</si>
  <si>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</si>
  <si>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</si>
  <si>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</si>
  <si>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</si>
  <si>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</si>
  <si>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</si>
  <si>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</si>
  <si>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</si>
  <si>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</si>
  <si>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</si>
  <si>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</si>
  <si>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</si>
  <si>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</si>
  <si>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</si>
  <si>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</si>
  <si>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</si>
  <si>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</si>
  <si>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</si>
  <si>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</si>
  <si>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</si>
  <si>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</si>
  <si>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</si>
  <si>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</si>
  <si>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</si>
  <si>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</si>
  <si>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</si>
  <si>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</si>
  <si>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</si>
  <si>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</si>
  <si>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</si>
  <si>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</si>
  <si>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</si>
  <si>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</si>
  <si>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</si>
  <si>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</si>
  <si>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</si>
  <si>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</si>
  <si>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</si>
  <si>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</si>
  <si>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</si>
  <si>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</si>
  <si>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</si>
  <si>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</si>
  <si>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</si>
  <si>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</si>
  <si>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</si>
  <si>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</si>
  <si>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</si>
  <si>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</si>
  <si>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</si>
  <si>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</si>
  <si>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</si>
  <si>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</si>
  <si>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</si>
  <si>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</si>
  <si>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</si>
  <si>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</si>
  <si>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</si>
  <si>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</si>
  <si>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</si>
  <si>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</si>
  <si>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</si>
  <si>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</si>
  <si>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</si>
  <si>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</si>
  <si>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</si>
  <si>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</si>
  <si>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</si>
  <si>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</si>
  <si>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</si>
  <si>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</si>
  <si>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</si>
  <si>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</si>
  <si>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</si>
  <si>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</si>
  <si>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</si>
  <si>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</si>
  <si>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</si>
  <si>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</si>
  <si>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</si>
  <si>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</si>
  <si>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</si>
  <si>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</si>
  <si>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</si>
  <si>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</si>
  <si>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</si>
  <si>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</si>
  <si>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</si>
  <si>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</si>
  <si>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</si>
  <si>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</si>
  <si>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</si>
  <si>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</si>
  <si>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</si>
  <si>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</si>
  <si>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</si>
  <si>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</si>
  <si>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</si>
  <si>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</si>
  <si>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</si>
  <si>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</si>
  <si>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</si>
  <si>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</si>
  <si>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</si>
  <si>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</si>
  <si>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</si>
  <si>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</si>
  <si>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</si>
  <si>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</si>
  <si>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</si>
  <si>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</si>
  <si>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</si>
  <si>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</si>
  <si>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</si>
  <si>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</si>
  <si>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</si>
  <si>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</si>
  <si>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</si>
  <si>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</si>
  <si>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</si>
  <si>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</si>
  <si>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</si>
  <si>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</si>
  <si>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</si>
  <si>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</si>
  <si>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</si>
  <si>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</si>
  <si>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</si>
  <si>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</si>
  <si>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</si>
  <si>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</si>
  <si>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</si>
  <si>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</si>
  <si>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</si>
  <si>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</si>
  <si>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</si>
  <si>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</si>
  <si>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</si>
  <si>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</si>
  <si>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</si>
  <si>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</si>
  <si>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</si>
  <si>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</si>
  <si>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</si>
  <si>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</si>
  <si>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</si>
  <si>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</si>
  <si>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</si>
  <si>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</si>
  <si>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</si>
  <si>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</si>
  <si>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</si>
  <si>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</si>
  <si>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</si>
  <si>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</si>
  <si>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</si>
  <si>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</si>
  <si>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</si>
  <si>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</si>
  <si>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</si>
  <si>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</si>
  <si>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</si>
  <si>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</si>
  <si>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</si>
  <si>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</si>
  <si>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</si>
  <si>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</si>
  <si>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</si>
  <si>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</si>
  <si>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</si>
  <si>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</si>
  <si>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</si>
  <si>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</si>
  <si>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</si>
  <si>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</si>
  <si>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</si>
  <si>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</si>
  <si>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</si>
  <si>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</si>
  <si>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</si>
  <si>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</si>
  <si>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</si>
  <si>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</si>
  <si>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</si>
  <si>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</si>
  <si>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</si>
  <si>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</si>
  <si>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</si>
  <si>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</si>
  <si>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</si>
  <si>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</si>
  <si>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</si>
  <si>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</si>
  <si>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</si>
  <si>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</si>
  <si>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</si>
  <si>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</si>
  <si>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</si>
  <si>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</si>
  <si>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</si>
  <si>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</si>
  <si>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</si>
  <si>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</si>
  <si>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</si>
  <si>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</si>
  <si>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</si>
  <si>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</si>
  <si>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</si>
  <si>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</si>
  <si>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</si>
  <si>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</si>
  <si>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</si>
  <si>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</si>
  <si>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</si>
  <si>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</si>
  <si>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</si>
  <si>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</si>
  <si>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</si>
  <si>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</si>
  <si>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</si>
  <si>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</si>
  <si>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</si>
  <si>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</si>
  <si>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</si>
  <si>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</si>
  <si>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</si>
  <si>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</si>
  <si>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</si>
  <si>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</si>
  <si>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</si>
  <si>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</si>
  <si>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</si>
  <si>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</si>
  <si>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</si>
  <si>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</si>
  <si>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</si>
  <si>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</si>
  <si>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</si>
  <si>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</si>
  <si>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</si>
  <si>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</si>
  <si>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</si>
  <si>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</si>
  <si>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</si>
  <si>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</si>
  <si>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</si>
  <si>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</si>
  <si>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</si>
  <si>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</si>
  <si>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</si>
  <si>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</si>
  <si>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</si>
  <si>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</si>
  <si>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</si>
  <si>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</si>
  <si>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</si>
  <si>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</si>
  <si>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</si>
  <si>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</si>
  <si>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</si>
  <si>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</si>
  <si>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</si>
  <si>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</si>
  <si>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</si>
  <si>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</si>
  <si>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</si>
  <si>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</si>
  <si>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</si>
  <si>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</si>
  <si>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</si>
  <si>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</si>
  <si>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</si>
  <si>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</si>
  <si>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</si>
  <si>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</si>
  <si>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</si>
  <si>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</si>
  <si>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</si>
  <si>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</si>
  <si>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</si>
  <si>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</si>
  <si>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</si>
  <si>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</si>
  <si>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</si>
  <si>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</si>
  <si>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</si>
  <si>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</si>
  <si>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</si>
  <si>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</si>
  <si>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</si>
  <si>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</si>
  <si>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</si>
  <si>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</si>
  <si>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</si>
  <si>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</si>
  <si>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</si>
  <si>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</si>
  <si>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</si>
  <si>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</si>
  <si>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</si>
  <si>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</si>
  <si>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</si>
  <si>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</si>
  <si>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</si>
  <si>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</si>
  <si>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</si>
  <si>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</si>
  <si>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</si>
  <si>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</si>
  <si>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</si>
  <si>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</si>
  <si>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</si>
  <si>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</si>
  <si>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</si>
  <si>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</si>
  <si>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</si>
  <si>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</si>
  <si>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</si>
  <si>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</si>
  <si>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</si>
  <si>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</si>
  <si>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</si>
  <si>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</si>
  <si>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</si>
  <si>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</si>
  <si>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</si>
  <si>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</si>
  <si>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</si>
  <si>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</si>
  <si>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</si>
  <si>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</si>
  <si>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</si>
  <si>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</si>
  <si>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</si>
  <si>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</si>
  <si>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</si>
  <si>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</si>
  <si>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</si>
  <si>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</si>
  <si>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</si>
  <si>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</si>
  <si>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</si>
  <si>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</si>
  <si>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</si>
  <si>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</si>
  <si>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</si>
  <si>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</si>
  <si>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</si>
  <si>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</si>
  <si>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</si>
  <si>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</si>
  <si>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</si>
  <si>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</si>
  <si>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</si>
  <si>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</si>
  <si>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</si>
  <si>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</si>
  <si>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</si>
  <si>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</si>
  <si>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</si>
  <si>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</si>
  <si>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</si>
  <si>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</si>
  <si>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</si>
  <si>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</si>
  <si>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</si>
  <si>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</si>
  <si>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</si>
  <si>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</si>
  <si>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</si>
  <si>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</si>
  <si>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</si>
  <si>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</si>
  <si>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</si>
  <si>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</si>
  <si>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</si>
  <si>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</si>
  <si>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</si>
  <si>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</si>
  <si>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</si>
  <si>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</si>
  <si>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</si>
  <si>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</si>
  <si>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</si>
  <si>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</si>
  <si>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</si>
  <si>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</si>
  <si>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</si>
  <si>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</si>
  <si>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</si>
  <si>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</si>
  <si>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</si>
  <si>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</si>
  <si>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</si>
  <si>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</si>
  <si>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</si>
  <si>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</si>
  <si>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</si>
  <si>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</si>
  <si>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</si>
  <si>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</si>
  <si>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</si>
  <si>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</si>
  <si>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</si>
  <si>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</si>
  <si>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</si>
  <si>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</si>
  <si>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</si>
  <si>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</si>
  <si>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</si>
  <si>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</si>
  <si>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</si>
  <si>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</si>
  <si>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</si>
  <si>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</si>
  <si>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</si>
  <si>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</si>
  <si>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</si>
  <si>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</si>
  <si>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</si>
  <si>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</si>
  <si>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</si>
  <si>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</si>
  <si>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</si>
  <si>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</si>
  <si>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</si>
  <si>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</si>
  <si>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</si>
  <si>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</si>
  <si>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</si>
  <si>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</si>
  <si>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</si>
  <si>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</si>
  <si>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</si>
  <si>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</si>
  <si>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</si>
  <si>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</si>
  <si>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</si>
  <si>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</si>
  <si>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</si>
  <si>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</si>
  <si>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</si>
  <si>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</si>
  <si>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</si>
  <si>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</si>
  <si>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</si>
  <si>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</si>
  <si>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</si>
  <si>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</si>
  <si>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</si>
  <si>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</si>
  <si>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</si>
  <si>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</si>
  <si>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</si>
  <si>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</si>
  <si>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</si>
  <si>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</si>
  <si>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</si>
  <si>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</si>
  <si>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</si>
  <si>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</si>
  <si>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</si>
  <si>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</si>
  <si>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</si>
  <si>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</si>
  <si>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</si>
  <si>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</si>
  <si>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</si>
  <si>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</si>
  <si>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</si>
  <si>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</si>
  <si>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</si>
  <si>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</si>
  <si>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</si>
  <si>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</si>
  <si>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</si>
  <si>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</si>
  <si>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</si>
  <si>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</si>
  <si>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</si>
  <si>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</si>
  <si>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</si>
  <si>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</si>
  <si>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</si>
  <si>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</si>
  <si>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</si>
  <si>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</si>
  <si>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</si>
  <si>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</si>
  <si>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</si>
  <si>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</si>
  <si>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</si>
  <si>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</si>
  <si>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</si>
  <si>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</si>
  <si>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</si>
  <si>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</si>
  <si>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</si>
  <si>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</si>
  <si>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</si>
  <si>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</si>
  <si>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</si>
  <si>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</si>
  <si>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</si>
  <si>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</si>
  <si>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</si>
  <si>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</si>
  <si>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</si>
  <si>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</si>
  <si>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</si>
  <si>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</si>
  <si>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</si>
  <si>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</si>
  <si>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</si>
  <si>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</si>
  <si>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</si>
  <si>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</si>
  <si>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</si>
  <si>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</si>
  <si>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</si>
  <si>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</si>
  <si>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</si>
  <si>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</si>
  <si>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</si>
  <si>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</si>
  <si>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</si>
  <si>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</si>
  <si>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</si>
  <si>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</si>
  <si>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</si>
  <si>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</si>
  <si>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</si>
  <si>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</si>
  <si>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</si>
  <si>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</si>
  <si>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</si>
  <si>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</si>
  <si>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</si>
  <si>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</si>
  <si>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</si>
  <si>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</si>
  <si>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</si>
  <si>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</si>
  <si>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</si>
  <si>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</si>
  <si>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</si>
  <si>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</si>
  <si>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</si>
  <si>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</si>
  <si>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</si>
  <si>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</si>
  <si>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</si>
  <si>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</si>
  <si>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</si>
  <si>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</si>
  <si>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</si>
  <si>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</si>
  <si>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</si>
  <si>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</si>
  <si>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</si>
  <si>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</si>
  <si>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</si>
  <si>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</si>
  <si>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</si>
  <si>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</si>
  <si>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</si>
  <si>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</si>
  <si>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</si>
  <si>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</si>
  <si>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</si>
  <si>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</si>
  <si>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</si>
  <si>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</si>
  <si>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</si>
  <si>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</si>
  <si>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</si>
  <si>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</si>
  <si>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</si>
  <si>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</si>
  <si>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</si>
  <si>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</si>
  <si>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</si>
  <si>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</si>
  <si>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</si>
  <si>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</si>
  <si>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</si>
  <si>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</si>
  <si>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</si>
  <si>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</si>
  <si>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</si>
  <si>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</si>
  <si>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</si>
  <si>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</si>
  <si>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</si>
  <si>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</si>
  <si>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</si>
  <si>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</si>
  <si>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</si>
  <si>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</si>
  <si>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</si>
  <si>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</si>
  <si>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</si>
  <si>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</si>
  <si>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</si>
  <si>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</si>
  <si>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</si>
  <si>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</si>
  <si>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</si>
  <si>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</si>
  <si>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</si>
  <si>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</si>
  <si>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</si>
  <si>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</si>
  <si>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</si>
  <si>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</si>
  <si>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</si>
  <si>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</si>
  <si>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</si>
  <si>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</si>
  <si>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</si>
  <si>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</si>
  <si>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</si>
  <si>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</si>
  <si>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</si>
  <si>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</si>
  <si>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</si>
  <si>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</si>
  <si>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</si>
  <si>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</si>
  <si>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</si>
  <si>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</si>
  <si>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</si>
  <si>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</si>
  <si>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</si>
  <si>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</si>
  <si>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</si>
  <si>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</si>
  <si>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</si>
  <si>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</si>
  <si>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</si>
  <si>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</si>
  <si>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</si>
  <si>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</si>
  <si>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</si>
  <si>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</si>
  <si>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</si>
  <si>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</si>
  <si>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</si>
  <si>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</si>
  <si>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</si>
  <si>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</si>
  <si>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</si>
  <si>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</si>
  <si>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</si>
  <si>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</si>
  <si>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</si>
  <si>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</si>
  <si>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</si>
  <si>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</si>
  <si>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</si>
  <si>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</si>
  <si>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</si>
  <si>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</si>
  <si>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</si>
  <si>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</si>
  <si>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</si>
  <si>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</si>
  <si>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</si>
  <si>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</si>
  <si>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</si>
  <si>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</si>
  <si>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</si>
  <si>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</si>
  <si>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</si>
  <si>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</si>
  <si>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</si>
  <si>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</si>
  <si>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</si>
  <si>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</si>
  <si>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</si>
  <si>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</si>
  <si>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</si>
  <si>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</si>
  <si>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</si>
  <si>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</si>
  <si>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</si>
  <si>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</si>
  <si>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</si>
  <si>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</si>
  <si>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</si>
  <si>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</si>
  <si>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</si>
  <si>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</si>
  <si>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</si>
  <si>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</si>
  <si>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</si>
  <si>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</si>
  <si>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</si>
  <si>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</si>
  <si>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</si>
  <si>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</si>
  <si>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</si>
  <si>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</si>
  <si>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</si>
  <si>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</si>
  <si>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</si>
  <si>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</si>
  <si>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</si>
  <si>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</si>
  <si>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</si>
  <si>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</si>
  <si>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</si>
  <si>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</si>
  <si>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</si>
  <si>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</si>
  <si>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</si>
  <si>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</si>
  <si>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</si>
  <si>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</si>
  <si>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</si>
  <si>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</si>
  <si>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</si>
  <si>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</si>
  <si>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</si>
  <si>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</si>
  <si>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</si>
  <si>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</si>
  <si>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</si>
  <si>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</si>
  <si>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</si>
  <si>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</si>
  <si>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</si>
  <si>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</si>
  <si>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</si>
  <si>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</si>
  <si>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</si>
  <si>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</si>
  <si>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</si>
  <si>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</si>
  <si>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</si>
  <si>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</si>
  <si>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</si>
  <si>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</si>
  <si>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</si>
  <si>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</si>
  <si>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</si>
  <si>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</si>
  <si>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</si>
  <si>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</si>
  <si>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</si>
  <si>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</si>
  <si>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</si>
  <si>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</si>
  <si>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</si>
  <si>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</si>
  <si>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</si>
  <si>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</si>
  <si>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</si>
  <si>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</si>
  <si>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</si>
  <si>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</si>
  <si>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</si>
  <si>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</si>
  <si>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</si>
  <si>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</si>
  <si>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</si>
  <si>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</si>
  <si>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</si>
  <si>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</si>
  <si>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</si>
  <si>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</si>
  <si>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</si>
  <si>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</si>
  <si>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</si>
  <si>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</si>
  <si>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</si>
  <si>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</si>
  <si>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</si>
  <si>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</si>
  <si>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</si>
  <si>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</si>
  <si>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</si>
  <si>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</si>
  <si>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</si>
  <si>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</si>
  <si>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</si>
  <si>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</si>
  <si>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</si>
  <si>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</si>
  <si>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</si>
  <si>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</si>
  <si>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</si>
  <si>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</si>
  <si>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</si>
  <si>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</si>
  <si>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</si>
  <si>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</si>
  <si>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</si>
  <si>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</si>
  <si>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</si>
  <si>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</si>
  <si>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</si>
  <si>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</si>
  <si>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</si>
  <si>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</si>
  <si>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</si>
  <si>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</si>
  <si>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</si>
  <si>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</si>
  <si>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</si>
  <si>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</si>
  <si>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</si>
  <si>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</si>
  <si>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</si>
  <si>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</si>
  <si>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</si>
  <si>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</si>
  <si>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</si>
  <si>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</si>
  <si>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</si>
  <si>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</si>
  <si>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</si>
  <si>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</si>
  <si>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</si>
  <si>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</si>
  <si>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</si>
  <si>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</si>
  <si>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</si>
  <si>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</si>
  <si>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</si>
  <si>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</si>
  <si>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</si>
  <si>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</si>
  <si>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</si>
  <si>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</si>
  <si>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</si>
  <si>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</si>
  <si>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</si>
  <si>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</si>
  <si>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</si>
  <si>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</si>
  <si>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</si>
  <si>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</si>
  <si>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</si>
  <si>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</si>
  <si>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</si>
  <si>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</si>
  <si>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</si>
  <si>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</si>
  <si>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</si>
  <si>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</si>
  <si>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</si>
  <si>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</si>
  <si>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</si>
  <si>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</si>
  <si>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</si>
  <si>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</si>
  <si>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</si>
  <si>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</si>
  <si>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</si>
  <si>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</si>
  <si>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</si>
  <si>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</si>
  <si>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</si>
  <si>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</si>
  <si>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</si>
  <si>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</si>
  <si>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</si>
  <si>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</si>
  <si>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</si>
  <si>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</si>
  <si>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</si>
  <si>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</si>
  <si>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</si>
  <si>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</si>
  <si>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</si>
  <si>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</si>
  <si>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</si>
  <si>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</si>
  <si>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</si>
  <si>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</si>
  <si>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</si>
  <si>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</si>
  <si>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</si>
  <si>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</si>
  <si>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</si>
  <si>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</si>
  <si>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</si>
  <si>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</si>
  <si>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</si>
  <si>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</si>
  <si>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</si>
  <si>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</si>
  <si>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</si>
  <si>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</si>
  <si>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</si>
  <si>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</si>
  <si>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</si>
  <si>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</si>
  <si>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</si>
  <si>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</si>
  <si>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</si>
  <si>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</si>
  <si>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</si>
  <si>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</si>
  <si>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</si>
  <si>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</si>
  <si>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</si>
  <si>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</si>
  <si>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</si>
  <si>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</si>
  <si>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</si>
  <si>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</si>
  <si>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</si>
  <si>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</si>
  <si>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</si>
  <si>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</si>
  <si>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</si>
  <si>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</si>
  <si>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</si>
  <si>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</si>
  <si>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</si>
  <si>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</si>
  <si>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</si>
  <si>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</si>
  <si>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</si>
  <si>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</si>
  <si>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</si>
  <si>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</si>
  <si>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</si>
  <si>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</si>
  <si>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</si>
  <si>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</si>
  <si>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</si>
  <si>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</si>
  <si>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</si>
  <si>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</si>
  <si>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</si>
  <si>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</si>
  <si>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</si>
  <si>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</si>
  <si>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</si>
  <si>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</si>
  <si>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</si>
  <si>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</si>
  <si>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</si>
  <si>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</si>
  <si>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</si>
  <si>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</si>
  <si>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</si>
  <si>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</si>
  <si>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</si>
  <si>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</si>
  <si>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</si>
  <si>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</si>
  <si>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</si>
  <si>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</si>
  <si>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</si>
  <si>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</si>
  <si>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</si>
  <si>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</si>
  <si>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</si>
  <si>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</si>
  <si>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</si>
  <si>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</si>
  <si>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</si>
  <si>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</si>
  <si>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</si>
  <si>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</si>
  <si>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</si>
  <si>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</si>
  <si>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</si>
  <si>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</si>
  <si>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</si>
  <si>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</si>
  <si>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</si>
  <si>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</si>
  <si>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</si>
  <si>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</si>
  <si>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</si>
  <si>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</si>
  <si>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</si>
  <si>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</si>
  <si>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</si>
  <si>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</si>
  <si>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</si>
  <si>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</si>
  <si>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</si>
  <si>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</si>
  <si>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</si>
  <si>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</si>
  <si>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</si>
  <si>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</si>
  <si>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</si>
  <si>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</si>
  <si>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</si>
  <si>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</si>
  <si>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</si>
  <si>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</si>
  <si>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</si>
  <si>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</si>
  <si>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</si>
  <si>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</si>
  <si>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</si>
  <si>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</si>
  <si>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</si>
  <si>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</si>
  <si>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</si>
  <si>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</si>
  <si>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</si>
  <si>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</si>
  <si>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</si>
  <si>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</si>
  <si>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</si>
  <si>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</si>
  <si>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</si>
  <si>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</si>
  <si>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</si>
  <si>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</si>
  <si>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</si>
  <si>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</si>
  <si>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</si>
  <si>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</si>
  <si>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</si>
  <si>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</si>
  <si>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</si>
  <si>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</si>
  <si>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</si>
  <si>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</si>
  <si>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</si>
  <si>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</si>
  <si>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</si>
  <si>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</si>
  <si>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</si>
  <si>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</si>
  <si>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</si>
  <si>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</si>
  <si>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</si>
  <si>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</si>
  <si>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</si>
  <si>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</si>
  <si>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</si>
  <si>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</si>
  <si>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</si>
  <si>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</si>
  <si>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</si>
  <si>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</si>
  <si>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</si>
  <si>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</si>
  <si>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</si>
  <si>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</si>
  <si>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</si>
  <si>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</si>
  <si>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</si>
  <si>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</si>
  <si>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</si>
  <si>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</si>
  <si>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</si>
  <si>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</si>
  <si>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</si>
  <si>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</si>
  <si>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</si>
  <si>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</si>
  <si>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</si>
  <si>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</si>
  <si>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</si>
  <si>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</si>
  <si>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</si>
  <si>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</si>
  <si>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</si>
  <si>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</si>
  <si>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</si>
  <si>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</si>
  <si>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</si>
  <si>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</si>
  <si>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</si>
  <si>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</si>
  <si>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</si>
  <si>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</si>
  <si>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</si>
  <si>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</si>
  <si>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</si>
  <si>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</si>
  <si>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</si>
  <si>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</si>
  <si>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</si>
  <si>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</si>
  <si>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</si>
  <si>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</si>
  <si>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</si>
  <si>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</si>
  <si>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</si>
  <si>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</si>
  <si>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</si>
  <si>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</si>
  <si>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</si>
  <si>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</si>
  <si>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</si>
  <si>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</si>
  <si>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</si>
  <si>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</si>
  <si>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</si>
  <si>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</si>
  <si>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</si>
  <si>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</si>
  <si>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</si>
  <si>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</si>
  <si>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</si>
  <si>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</si>
  <si>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</si>
  <si>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</si>
  <si>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</si>
  <si>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</si>
  <si>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</si>
  <si>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</si>
  <si>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</si>
  <si>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</si>
  <si>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</si>
  <si>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</si>
  <si>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</si>
  <si>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</si>
  <si>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</si>
  <si>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</si>
  <si>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</si>
  <si>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</si>
  <si>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</si>
  <si>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</si>
  <si>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</si>
  <si>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</si>
  <si>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</si>
  <si>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</si>
  <si>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</si>
  <si>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</si>
  <si>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</si>
  <si>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</si>
  <si>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</si>
  <si>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</si>
  <si>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</si>
  <si>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</si>
  <si>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</si>
  <si>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</si>
  <si>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</si>
  <si>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</si>
  <si>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</si>
  <si>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</si>
  <si>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</si>
  <si>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</si>
  <si>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</si>
  <si>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</si>
  <si>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</si>
  <si>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</si>
  <si>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</si>
  <si>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</si>
  <si>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</si>
  <si>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</si>
  <si>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</si>
  <si>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</si>
  <si>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</si>
  <si>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</si>
  <si>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</si>
  <si>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</si>
  <si>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</si>
  <si>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</si>
  <si>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</si>
  <si>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</si>
  <si>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</si>
  <si>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</si>
  <si>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</si>
  <si>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</si>
  <si>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</si>
  <si>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</si>
  <si>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</si>
  <si>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</si>
  <si>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</si>
  <si>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</si>
  <si>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</si>
  <si>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</si>
  <si>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</si>
  <si>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</si>
  <si>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</si>
  <si>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</si>
  <si>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</si>
  <si>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</si>
  <si>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</si>
  <si>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</si>
  <si>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</si>
  <si>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</si>
  <si>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</si>
  <si>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</si>
  <si>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</si>
  <si>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</si>
  <si>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</si>
  <si>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</si>
  <si>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</si>
  <si>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</si>
  <si>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</si>
  <si>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</si>
  <si>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</si>
  <si>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</si>
  <si>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</si>
  <si>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</si>
  <si>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</si>
  <si>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</si>
  <si>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</si>
  <si>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</si>
  <si>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</si>
  <si>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</si>
  <si>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</si>
  <si>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</si>
  <si>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</si>
  <si>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</si>
  <si>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</si>
  <si>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</si>
  <si>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</si>
  <si>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</si>
  <si>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</si>
  <si>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</si>
  <si>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</si>
  <si>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</si>
  <si>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</si>
  <si>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</si>
  <si>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</si>
  <si>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</si>
  <si>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</si>
  <si>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</si>
  <si>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</si>
  <si>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</si>
  <si>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</si>
  <si>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</si>
  <si>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</si>
  <si>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</si>
  <si>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</si>
  <si>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</si>
  <si>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</si>
  <si>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</si>
  <si>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</si>
  <si>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</si>
  <si>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</si>
  <si>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</si>
  <si>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</si>
  <si>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</si>
  <si>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</si>
  <si>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</si>
  <si>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</si>
  <si>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</si>
  <si>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</si>
  <si>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</si>
  <si>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</si>
  <si>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</si>
  <si>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</si>
  <si>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</si>
  <si>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</si>
  <si>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</si>
  <si>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</si>
  <si>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</si>
  <si>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</si>
  <si>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</si>
  <si>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</si>
  <si>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</si>
  <si>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</si>
  <si>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</si>
  <si>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</si>
  <si>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</si>
  <si>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</si>
  <si>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</si>
  <si>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</si>
  <si>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</si>
  <si>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</si>
  <si>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</si>
  <si>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</si>
  <si>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</si>
  <si>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</si>
  <si>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</si>
  <si>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</si>
  <si>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</si>
  <si>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</si>
  <si>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</si>
  <si>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</si>
  <si>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</si>
  <si>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</si>
  <si>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</si>
  <si>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</si>
  <si>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</si>
  <si>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</si>
  <si>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</si>
  <si>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</si>
  <si>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</si>
  <si>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</si>
  <si>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</si>
  <si>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</si>
  <si>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</si>
  <si>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</si>
  <si>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</si>
  <si>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</si>
  <si>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</si>
  <si>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</si>
  <si>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</si>
  <si>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</si>
  <si>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</si>
  <si>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</si>
  <si>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</si>
  <si>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</si>
  <si>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</si>
  <si>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</si>
  <si>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</si>
  <si>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</si>
  <si>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</si>
  <si>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</si>
  <si>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</si>
  <si>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</si>
  <si>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</si>
  <si>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</si>
  <si>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</si>
  <si>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</si>
  <si>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</si>
  <si>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</si>
  <si>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</si>
  <si>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</si>
  <si>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</si>
  <si>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</si>
  <si>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</si>
  <si>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</si>
  <si>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</si>
  <si>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</si>
  <si>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</si>
  <si>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</si>
  <si>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</si>
  <si>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</si>
  <si>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</si>
  <si>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</si>
  <si>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</si>
  <si>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</si>
  <si>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</si>
  <si>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</si>
  <si>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</si>
  <si>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</si>
  <si>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</si>
  <si>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</si>
  <si>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</si>
  <si>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</si>
  <si>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</si>
  <si>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</si>
  <si>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</si>
  <si>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</si>
  <si>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</si>
  <si>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</si>
  <si>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</si>
  <si>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</si>
  <si>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</si>
  <si>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</si>
  <si>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</si>
  <si>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</si>
  <si>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</si>
  <si>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</si>
  <si>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</si>
  <si>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</si>
  <si>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</si>
  <si>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</si>
  <si>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</si>
  <si>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</si>
  <si>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</si>
  <si>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</si>
  <si>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</si>
  <si>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</si>
  <si>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</si>
  <si>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</si>
  <si>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</si>
  <si>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</si>
  <si>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</si>
  <si>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</si>
  <si>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</si>
  <si>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</si>
  <si>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</si>
  <si>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</si>
  <si>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</si>
  <si>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</si>
  <si>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</si>
  <si>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</si>
  <si>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</si>
  <si>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</si>
  <si>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</si>
  <si>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</si>
  <si>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</si>
  <si>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</si>
  <si>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</si>
  <si>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</si>
  <si>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</si>
  <si>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</si>
  <si>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</si>
  <si>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</si>
  <si>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</si>
  <si>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</si>
  <si>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</si>
  <si>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</si>
  <si>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</si>
  <si>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</si>
  <si>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</si>
  <si>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</si>
  <si>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</si>
  <si>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</si>
  <si>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</si>
  <si>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</si>
  <si>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</si>
  <si>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</si>
  <si>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</si>
  <si>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</si>
  <si>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</si>
  <si>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</si>
  <si>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</si>
  <si>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</si>
  <si>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</si>
  <si>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</si>
  <si>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</si>
  <si>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</si>
  <si>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</si>
  <si>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</si>
  <si>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</si>
  <si>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</si>
  <si>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</si>
  <si>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</si>
  <si>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</si>
  <si>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</si>
  <si>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</si>
  <si>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</si>
  <si>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</si>
  <si>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</si>
  <si>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</si>
  <si>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</si>
  <si>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</si>
  <si>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</si>
  <si>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</si>
  <si>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</si>
  <si>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</si>
  <si>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</si>
  <si>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</si>
  <si>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</si>
  <si>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</si>
  <si>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</si>
  <si>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</si>
  <si>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</si>
  <si>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</si>
  <si>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</si>
  <si>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</si>
  <si>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</si>
  <si>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</si>
  <si>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</si>
  <si>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</si>
  <si>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</si>
  <si>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</si>
  <si>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</si>
  <si>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</si>
  <si>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</si>
  <si>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</si>
  <si>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</si>
  <si>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</si>
  <si>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</si>
  <si>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</si>
  <si>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</si>
  <si>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</si>
  <si>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</si>
  <si>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</si>
  <si>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</si>
  <si>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</si>
  <si>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</si>
  <si>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</si>
  <si>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</si>
  <si>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</si>
  <si>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</si>
  <si>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</si>
  <si>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</si>
  <si>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</si>
  <si>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</si>
  <si>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</si>
  <si>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</si>
  <si>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</si>
  <si>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</si>
  <si>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</si>
  <si>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</si>
  <si>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</si>
  <si>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</si>
  <si>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</si>
  <si>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</si>
  <si>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</si>
  <si>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</si>
  <si>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</si>
  <si>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</si>
  <si>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</si>
  <si>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</si>
  <si>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</si>
  <si>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</si>
  <si>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</si>
  <si>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</si>
  <si>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</si>
  <si>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</si>
  <si>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</si>
  <si>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</si>
  <si>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</si>
  <si>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</si>
  <si>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</si>
  <si>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</si>
  <si>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</si>
  <si>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</si>
  <si>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</si>
  <si>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</si>
  <si>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</si>
  <si>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</si>
  <si>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</si>
  <si>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</si>
  <si>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</si>
  <si>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</si>
  <si>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</si>
  <si>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</si>
  <si>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</si>
  <si>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</si>
  <si>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</si>
  <si>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</si>
  <si>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</si>
  <si>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</si>
  <si>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</si>
  <si>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</si>
  <si>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</si>
  <si>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</si>
  <si>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</si>
  <si>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</si>
  <si>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</si>
  <si>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</si>
  <si>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</si>
  <si>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</si>
  <si>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</si>
  <si>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</si>
  <si>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</si>
  <si>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</si>
  <si>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</si>
  <si>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</si>
  <si>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</si>
  <si>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</si>
  <si>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</si>
  <si>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</si>
  <si>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</si>
  <si>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</si>
  <si>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</si>
  <si>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</si>
  <si>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</si>
  <si>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</si>
  <si>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</si>
  <si>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</si>
  <si>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</si>
  <si>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</si>
  <si>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</si>
  <si>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</si>
  <si>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</si>
  <si>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</si>
  <si>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</si>
  <si>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</si>
  <si>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</si>
  <si>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</si>
  <si>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</si>
  <si>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</si>
  <si>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</si>
  <si>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</si>
  <si>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</si>
  <si>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</si>
  <si>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</si>
  <si>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</si>
  <si>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</si>
  <si>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</si>
  <si>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</si>
  <si>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</si>
  <si>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</si>
  <si>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</si>
  <si>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</si>
  <si>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</si>
  <si>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</si>
  <si>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</si>
  <si>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</si>
  <si>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</si>
  <si>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</si>
  <si>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</si>
  <si>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</si>
  <si>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</si>
  <si>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</si>
  <si>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</si>
  <si>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</si>
  <si>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</si>
  <si>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</si>
  <si>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</si>
  <si>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</si>
  <si>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</si>
  <si>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</si>
  <si>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</si>
  <si>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</si>
  <si>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</si>
  <si>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</si>
  <si>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</si>
  <si>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</si>
  <si>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</si>
  <si>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</si>
  <si>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</si>
  <si>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</si>
  <si>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</si>
  <si>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</si>
  <si>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</si>
  <si>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</si>
  <si>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</si>
  <si>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</si>
  <si>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</si>
  <si>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</si>
  <si>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</si>
  <si>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</si>
  <si>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</si>
  <si>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</si>
  <si>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</si>
  <si>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</si>
  <si>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</si>
  <si>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</si>
  <si>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</si>
  <si>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</si>
  <si>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</si>
  <si>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</si>
  <si>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</si>
  <si>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</si>
  <si>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</si>
  <si>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</si>
  <si>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</si>
  <si>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</si>
  <si>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</si>
  <si>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</si>
  <si>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</si>
  <si>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</si>
  <si>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</si>
  <si>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</si>
  <si>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</si>
  <si>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</si>
  <si>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</si>
  <si>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</si>
  <si>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</si>
  <si>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</si>
  <si>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</si>
  <si>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</si>
  <si>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</si>
  <si>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</si>
  <si>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</si>
  <si>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</si>
  <si>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</si>
  <si>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</si>
  <si>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</si>
  <si>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</si>
  <si>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</si>
  <si>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</si>
  <si>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</si>
  <si>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</si>
  <si>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</si>
  <si>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</si>
  <si>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</si>
  <si>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</si>
  <si>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</si>
  <si>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</si>
  <si>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</si>
  <si>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</si>
  <si>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</si>
  <si>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</si>
  <si>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</si>
  <si>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</si>
  <si>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</si>
  <si>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</si>
  <si>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</si>
  <si>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</si>
  <si>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</si>
  <si>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</si>
  <si>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</si>
  <si>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</si>
  <si>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</si>
  <si>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</si>
  <si>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</si>
  <si>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</si>
  <si>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</si>
  <si>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</si>
  <si>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</si>
  <si>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</si>
  <si>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</si>
  <si>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</si>
  <si>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</si>
  <si>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</si>
  <si>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</si>
  <si>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</si>
  <si>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</si>
  <si>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</si>
  <si>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</si>
  <si>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</si>
  <si>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</si>
  <si>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</si>
  <si>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</si>
  <si>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</si>
  <si>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</si>
  <si>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</si>
  <si>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</si>
  <si>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</si>
  <si>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</si>
  <si>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</si>
  <si>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</si>
  <si>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</si>
  <si>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</si>
  <si>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</si>
  <si>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</si>
  <si>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</si>
  <si>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</si>
  <si>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</si>
  <si>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</si>
  <si>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</si>
  <si>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</si>
  <si>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</si>
  <si>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</si>
  <si>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</si>
  <si>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</si>
  <si>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</si>
  <si>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</si>
  <si>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</si>
  <si>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</si>
  <si>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</si>
  <si>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</si>
  <si>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</si>
  <si>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</si>
  <si>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</si>
  <si>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</si>
  <si>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</si>
  <si>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</si>
  <si>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</si>
  <si>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</si>
  <si>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</si>
  <si>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</si>
  <si>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</si>
  <si>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</si>
  <si>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</si>
  <si>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</si>
  <si>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</si>
  <si>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</si>
  <si>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</si>
  <si>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</si>
  <si>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</si>
  <si>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</si>
  <si>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</si>
  <si>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</si>
  <si>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</si>
  <si>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</si>
  <si>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</si>
  <si>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</si>
  <si>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</si>
  <si>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</si>
  <si>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</si>
  <si>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</si>
  <si>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</si>
  <si>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</si>
  <si>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</si>
  <si>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</si>
  <si>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</si>
  <si>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</si>
  <si>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</si>
  <si>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</si>
  <si>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</si>
  <si>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</si>
  <si>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</si>
  <si>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</si>
  <si>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</si>
  <si>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</si>
  <si>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</si>
  <si>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</si>
  <si>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</si>
  <si>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</si>
  <si>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</si>
  <si>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</si>
  <si>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</si>
  <si>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</si>
  <si>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</si>
  <si>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</si>
  <si>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</si>
  <si>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</si>
  <si>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</si>
  <si>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</si>
  <si>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</si>
  <si>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</si>
  <si>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</si>
  <si>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</si>
  <si>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</si>
  <si>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</si>
  <si>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</si>
  <si>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</si>
  <si>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</si>
  <si>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</si>
  <si>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</si>
  <si>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</si>
  <si>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</si>
  <si>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</si>
  <si>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</si>
  <si>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</si>
  <si>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</si>
  <si>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</si>
  <si>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</si>
  <si>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</si>
  <si>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</si>
  <si>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</si>
  <si>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</si>
  <si>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</si>
  <si>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</si>
  <si>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</si>
  <si>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</si>
  <si>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</si>
  <si>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</si>
  <si>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</si>
  <si>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</si>
  <si>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</si>
  <si>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</si>
  <si>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</si>
  <si>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</si>
  <si>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</si>
  <si>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</si>
  <si>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</si>
  <si>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</si>
  <si>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</si>
  <si>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</si>
  <si>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</si>
  <si>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</si>
  <si>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</si>
  <si>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</si>
  <si>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</si>
  <si>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</si>
  <si>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</si>
  <si>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</si>
  <si>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</si>
  <si>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</si>
  <si>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</si>
  <si>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</si>
  <si>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</si>
  <si>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</si>
  <si>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</si>
  <si>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</si>
  <si>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</si>
  <si>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</si>
  <si>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</si>
  <si>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</si>
  <si>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</si>
  <si>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</si>
  <si>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</si>
  <si>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</si>
  <si>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</si>
  <si>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</si>
  <si>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</si>
  <si>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</si>
  <si>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</si>
  <si>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</si>
  <si>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</si>
  <si>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</si>
  <si>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</si>
  <si>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</si>
  <si>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</si>
  <si>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</si>
  <si>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</si>
  <si>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</si>
  <si>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</si>
  <si>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</si>
  <si>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</si>
  <si>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</si>
  <si>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</si>
  <si>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</si>
  <si>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</si>
  <si>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</si>
  <si>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</si>
  <si>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</si>
  <si>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</si>
  <si>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</si>
  <si>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</si>
  <si>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</si>
  <si>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</si>
  <si>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</si>
  <si>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</si>
  <si>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</si>
  <si>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</si>
  <si>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</si>
  <si>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</si>
  <si>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</si>
  <si>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</si>
  <si>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</si>
  <si>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</si>
  <si>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</si>
  <si>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</si>
  <si>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</si>
  <si>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</si>
  <si>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</si>
  <si>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</si>
  <si>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</si>
  <si>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</si>
  <si>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</si>
  <si>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</si>
  <si>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</si>
  <si>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</si>
  <si>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</si>
  <si>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</si>
  <si>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</si>
  <si>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</si>
  <si>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</si>
  <si>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</si>
  <si>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</si>
  <si>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</si>
  <si>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</si>
  <si>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</si>
  <si>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</si>
  <si>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</si>
  <si>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</si>
  <si>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</si>
  <si>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</si>
  <si>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</si>
  <si>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</si>
  <si>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</si>
  <si>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</si>
  <si>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</si>
  <si>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</si>
  <si>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</si>
  <si>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</si>
  <si>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</si>
  <si>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</si>
  <si>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</si>
  <si>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</si>
  <si>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</si>
  <si>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</si>
  <si>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</si>
  <si>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</si>
  <si>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</si>
  <si>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</si>
  <si>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</si>
  <si>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</si>
  <si>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</si>
  <si>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</si>
  <si>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</si>
  <si>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</si>
  <si>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</si>
  <si>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</si>
  <si>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</si>
  <si>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</si>
  <si>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</si>
  <si>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</si>
  <si>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</si>
  <si>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</si>
  <si>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</si>
  <si>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</si>
  <si>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</si>
  <si>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</si>
  <si>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</si>
  <si>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</si>
  <si>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</si>
  <si>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</si>
  <si>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</si>
  <si>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</si>
  <si>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</si>
  <si>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</si>
  <si>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</si>
  <si>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</si>
  <si>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</si>
  <si>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</si>
  <si>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</si>
  <si>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</si>
  <si>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</si>
  <si>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</si>
  <si>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</si>
  <si>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</si>
  <si>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</si>
  <si>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</si>
  <si>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</si>
  <si>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</si>
  <si>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</si>
  <si>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</si>
  <si>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</si>
  <si>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</si>
  <si>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</si>
  <si>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</si>
  <si>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</si>
  <si>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</si>
  <si>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</si>
  <si>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</si>
  <si>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</si>
  <si>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</si>
  <si>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</si>
  <si>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</si>
  <si>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</si>
  <si>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</si>
  <si>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</si>
  <si>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</si>
  <si>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</si>
  <si>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</si>
  <si>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</si>
  <si>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</si>
  <si>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</si>
  <si>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</si>
  <si>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</si>
  <si>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</si>
  <si>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</si>
  <si>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</si>
  <si>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</si>
  <si>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</si>
  <si>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</si>
  <si>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</si>
  <si>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</si>
  <si>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</si>
  <si>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</si>
  <si>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</si>
  <si>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</si>
  <si>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</si>
  <si>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</si>
  <si>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</si>
  <si>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</si>
  <si>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</si>
  <si>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</si>
  <si>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</si>
  <si>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</si>
  <si>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</si>
  <si>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</si>
  <si>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</si>
  <si>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</si>
  <si>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</si>
  <si>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</si>
  <si>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</si>
  <si>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</si>
  <si>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</si>
  <si>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</si>
  <si>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</si>
  <si>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</si>
  <si>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</si>
  <si>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</si>
  <si>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</si>
  <si>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</si>
  <si>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</si>
  <si>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</si>
  <si>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</si>
  <si>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</si>
  <si>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</si>
  <si>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</si>
  <si>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</si>
  <si>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</si>
  <si>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</si>
  <si>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</si>
  <si>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</si>
  <si>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</si>
  <si>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</si>
  <si>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</si>
  <si>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</si>
  <si>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</si>
  <si>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</si>
  <si>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</si>
  <si>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</si>
  <si>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</si>
  <si>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</si>
  <si>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</si>
  <si>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</si>
  <si>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</si>
  <si>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</si>
  <si>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</si>
  <si>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</si>
  <si>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</si>
  <si>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</si>
  <si>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</si>
  <si>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</si>
  <si>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</si>
  <si>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</si>
  <si>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</si>
  <si>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</si>
  <si>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</si>
  <si>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</si>
  <si>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</si>
  <si>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</si>
  <si>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</si>
  <si>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</si>
  <si>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</si>
  <si>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</si>
  <si>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</si>
  <si>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</si>
  <si>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</si>
  <si>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</si>
  <si>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</si>
  <si>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</si>
  <si>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</si>
  <si>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</si>
  <si>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</si>
  <si>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</si>
  <si>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</si>
  <si>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</si>
  <si>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</si>
  <si>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</si>
  <si>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</si>
  <si>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</si>
  <si>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</si>
  <si>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</si>
  <si>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</si>
  <si>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</si>
  <si>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</si>
  <si>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</si>
  <si>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</si>
  <si>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</si>
  <si>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</si>
  <si>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</si>
  <si>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</si>
  <si>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</si>
  <si>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</si>
  <si>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</si>
  <si>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</si>
  <si>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</si>
  <si>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</si>
  <si>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</si>
  <si>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</si>
  <si>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</si>
  <si>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</si>
  <si>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</si>
  <si>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</si>
  <si>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</si>
  <si>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</si>
  <si>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</si>
  <si>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</si>
  <si>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</si>
  <si>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</si>
  <si>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</si>
  <si>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</si>
  <si>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</si>
  <si>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</si>
  <si>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</si>
  <si>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</si>
  <si>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</si>
  <si>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</si>
  <si>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</si>
  <si>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</si>
  <si>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</si>
  <si>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</si>
  <si>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</si>
  <si>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</si>
  <si>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</si>
  <si>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</si>
  <si>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</si>
  <si>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</si>
  <si>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</si>
  <si>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</si>
  <si>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</si>
  <si>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</si>
  <si>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</si>
  <si>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</si>
  <si>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</si>
  <si>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</si>
  <si>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</si>
  <si>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</si>
  <si>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</si>
  <si>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</si>
  <si>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</si>
  <si>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</si>
  <si>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</si>
  <si>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</si>
  <si>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</si>
  <si>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</si>
  <si>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</si>
  <si>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</si>
  <si>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</si>
  <si>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</si>
  <si>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</si>
  <si>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</si>
  <si>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</si>
  <si>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</si>
  <si>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</si>
  <si>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</si>
  <si>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</si>
  <si>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</si>
  <si>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</si>
  <si>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</si>
  <si>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</si>
  <si>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</si>
  <si>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</si>
  <si>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</si>
  <si>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</si>
  <si>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</si>
  <si>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</si>
  <si>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</si>
  <si>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</si>
  <si>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</si>
  <si>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</si>
  <si>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</si>
  <si>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</si>
  <si>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</si>
  <si>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</si>
  <si>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</si>
  <si>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</si>
  <si>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</si>
  <si>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</si>
  <si>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</si>
  <si>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</si>
  <si>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</si>
  <si>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</si>
  <si>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</si>
  <si>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</si>
  <si>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</si>
  <si>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</si>
  <si>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</si>
  <si>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</si>
  <si>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</si>
  <si>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</si>
  <si>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</si>
  <si>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</si>
  <si>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</si>
  <si>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</si>
  <si>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</si>
  <si>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</si>
  <si>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</si>
  <si>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</si>
  <si>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</si>
  <si>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</si>
  <si>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</si>
  <si>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</si>
  <si>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</si>
  <si>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</si>
  <si>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</si>
  <si>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</si>
  <si>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</si>
  <si>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</si>
  <si>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</si>
  <si>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</si>
  <si>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</si>
  <si>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</si>
  <si>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</si>
  <si>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</si>
  <si>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</si>
  <si>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</si>
  <si>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</si>
  <si>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</si>
  <si>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</si>
  <si>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</si>
  <si>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</si>
  <si>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</si>
  <si>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</si>
  <si>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</si>
  <si>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</si>
  <si>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</si>
  <si>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</si>
  <si>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</si>
  <si>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</si>
  <si>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</si>
  <si>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</si>
  <si>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</si>
  <si>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</si>
  <si>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</si>
  <si>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</si>
  <si>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</si>
  <si>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</si>
  <si>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</si>
  <si>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</si>
  <si>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</si>
  <si>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</si>
  <si>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</si>
  <si>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</si>
  <si>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</si>
  <si>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</si>
  <si>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</si>
  <si>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</si>
  <si>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</si>
  <si>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</si>
  <si>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</si>
  <si>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</si>
  <si>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</si>
  <si>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</si>
  <si>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</si>
  <si>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</si>
  <si>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</si>
  <si>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</si>
  <si>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</si>
  <si>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</si>
  <si>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</si>
  <si>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</si>
  <si>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</si>
  <si>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</si>
  <si>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</si>
  <si>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</si>
  <si>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</si>
  <si>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</si>
  <si>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</si>
  <si>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</si>
  <si>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</si>
  <si>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</si>
  <si>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</si>
  <si>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</si>
  <si>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</si>
  <si>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</si>
  <si>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</si>
  <si>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</si>
  <si>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</si>
  <si>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</si>
  <si>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</si>
  <si>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</si>
  <si>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</si>
  <si>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</si>
  <si>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</si>
  <si>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</si>
  <si>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</si>
  <si>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</si>
  <si>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</si>
  <si>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</si>
  <si>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</si>
  <si>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</si>
  <si>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</si>
  <si>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</si>
  <si>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</si>
  <si>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</si>
  <si>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</si>
  <si>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</si>
  <si>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</si>
  <si>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</si>
  <si>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</si>
  <si>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</si>
  <si>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</si>
  <si>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</si>
  <si>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</si>
  <si>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</si>
  <si>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</si>
  <si>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</si>
  <si>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</si>
  <si>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</si>
  <si>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</si>
  <si>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</si>
  <si>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</si>
  <si>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</si>
  <si>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</si>
  <si>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</si>
  <si>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</si>
  <si>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</si>
  <si>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</si>
  <si>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</si>
  <si>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</si>
  <si>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</si>
  <si>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</si>
  <si>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</si>
  <si>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</si>
  <si>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</si>
  <si>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</si>
  <si>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</si>
  <si>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</si>
  <si>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</si>
  <si>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</si>
  <si>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</si>
  <si>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</si>
  <si>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</si>
  <si>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</si>
  <si>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</si>
  <si>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</si>
  <si>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</si>
  <si>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</si>
  <si>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</si>
  <si>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</si>
  <si>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</si>
  <si>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</si>
  <si>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</si>
  <si>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</si>
  <si>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</si>
  <si>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</si>
  <si>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</si>
  <si>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</si>
  <si>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</si>
  <si>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</si>
  <si>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</si>
  <si>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</si>
  <si>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</si>
  <si>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</si>
  <si>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</si>
  <si>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</si>
  <si>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</si>
  <si>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</si>
  <si>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</si>
  <si>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</si>
  <si>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</si>
  <si>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</si>
  <si>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</si>
  <si>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</si>
  <si>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</si>
  <si>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</si>
  <si>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</si>
  <si>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</si>
  <si>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</si>
  <si>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</si>
  <si>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</si>
  <si>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</si>
  <si>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</si>
  <si>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</si>
  <si>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</si>
  <si>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</si>
  <si>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</si>
  <si>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</si>
  <si>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</si>
  <si>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</si>
  <si>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</si>
  <si>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</si>
  <si>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</si>
  <si>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</si>
  <si>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</si>
  <si>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</si>
  <si>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</si>
  <si>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</si>
  <si>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</si>
  <si>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</si>
  <si>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</si>
  <si>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</si>
  <si>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</si>
  <si>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</si>
  <si>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</si>
  <si>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</si>
  <si>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</si>
  <si>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</si>
  <si>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</si>
  <si>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</si>
  <si>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</si>
  <si>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</si>
  <si>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</si>
  <si>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</si>
  <si>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</si>
  <si>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</si>
  <si>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</si>
  <si>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</si>
  <si>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</si>
  <si>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</si>
  <si>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</si>
  <si>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</si>
  <si>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</si>
  <si>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</si>
  <si>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</si>
  <si>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</si>
  <si>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</si>
  <si>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</si>
  <si>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</si>
  <si>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</si>
  <si>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</si>
  <si>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</si>
  <si>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</si>
  <si>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</si>
  <si>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</si>
  <si>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</si>
  <si>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</si>
  <si>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</si>
  <si>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</si>
  <si>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</si>
  <si>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</si>
  <si>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</si>
  <si>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</si>
  <si>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</si>
  <si>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</si>
  <si>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</si>
  <si>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</si>
  <si>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</si>
  <si>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</si>
  <si>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</si>
  <si>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</si>
  <si>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</si>
  <si>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</si>
  <si>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</si>
  <si>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</si>
  <si>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</si>
  <si>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</si>
  <si>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</si>
  <si>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</si>
  <si>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</si>
  <si>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</si>
  <si>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</si>
  <si>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</si>
  <si>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</si>
  <si>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</si>
  <si>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</si>
  <si>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</si>
  <si>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</si>
  <si>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</si>
  <si>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</si>
  <si>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</si>
  <si>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</si>
  <si>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</si>
  <si>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</si>
  <si>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</si>
  <si>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</si>
  <si>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</si>
  <si>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</si>
  <si>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</si>
  <si>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</si>
  <si>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</si>
  <si>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</si>
  <si>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</si>
  <si>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</si>
  <si>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</si>
  <si>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</si>
  <si>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</si>
  <si>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</si>
  <si>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</si>
  <si>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</si>
  <si>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</si>
  <si>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</si>
  <si>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</si>
  <si>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</si>
  <si>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</si>
  <si>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</si>
  <si>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</si>
  <si>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</si>
  <si>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</si>
  <si>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</si>
  <si>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</si>
  <si>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</si>
  <si>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</si>
  <si>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</si>
  <si>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</si>
  <si>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</si>
  <si>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</si>
  <si>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</si>
  <si>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</si>
  <si>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</si>
  <si>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</si>
  <si>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</si>
  <si>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</si>
  <si>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</si>
  <si>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</si>
  <si>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</si>
  <si>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</si>
  <si>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</si>
  <si>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</si>
  <si>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</si>
  <si>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</si>
  <si>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</si>
  <si>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</si>
  <si>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</si>
  <si>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</si>
  <si>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</si>
  <si>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</si>
  <si>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</si>
  <si>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</si>
  <si>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</si>
  <si>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</si>
  <si>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</si>
  <si>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</si>
  <si>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</si>
  <si>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</si>
  <si>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</si>
  <si>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</si>
  <si>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</si>
  <si>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</si>
  <si>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</si>
  <si>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</si>
  <si>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</si>
  <si>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</si>
  <si>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</si>
  <si>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</si>
  <si>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</si>
  <si>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</si>
  <si>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</si>
  <si>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</si>
  <si>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</si>
  <si>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</si>
  <si>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</si>
  <si>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</si>
  <si>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</si>
  <si>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</si>
  <si>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</si>
  <si>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</si>
  <si>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</si>
  <si>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</si>
  <si>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</si>
  <si>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</si>
  <si>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</si>
  <si>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</si>
  <si>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</si>
  <si>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</si>
  <si>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</si>
  <si>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</si>
  <si>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</si>
  <si>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</si>
  <si>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</si>
  <si>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</si>
  <si>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</si>
  <si>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</si>
  <si>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</si>
  <si>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</si>
  <si>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</si>
  <si>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</si>
  <si>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</si>
  <si>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</si>
  <si>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</si>
  <si>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</si>
  <si>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</si>
  <si>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</si>
  <si>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</si>
  <si>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</si>
  <si>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</si>
  <si>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</si>
  <si>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</si>
  <si>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</si>
  <si>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</si>
  <si>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</si>
  <si>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</si>
  <si>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</si>
  <si>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</si>
  <si>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</si>
  <si>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</si>
  <si>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</si>
  <si>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</si>
  <si>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</si>
  <si>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</si>
  <si>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</si>
  <si>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</si>
  <si>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</si>
  <si>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</si>
  <si>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</si>
  <si>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</si>
  <si>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</si>
  <si>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</si>
  <si>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</si>
  <si>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</si>
  <si>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</si>
  <si>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</si>
  <si>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</si>
  <si>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</si>
  <si>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</si>
  <si>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</si>
  <si>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</si>
  <si>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</si>
  <si>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</si>
  <si>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</si>
  <si>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</si>
  <si>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</si>
  <si>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</si>
  <si>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</si>
  <si>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</si>
  <si>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</si>
  <si>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</si>
  <si>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</si>
  <si>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</si>
  <si>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</si>
  <si>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</si>
  <si>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</si>
  <si>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</si>
  <si>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</si>
  <si>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</si>
  <si>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</si>
  <si>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</si>
  <si>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</si>
  <si>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</si>
  <si>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</si>
  <si>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</si>
  <si>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</si>
  <si>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</si>
  <si>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</si>
  <si>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</si>
  <si>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</si>
  <si>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</si>
  <si>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</si>
  <si>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</si>
  <si>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</si>
  <si>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</si>
  <si>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</si>
  <si>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</si>
  <si>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</si>
  <si>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</si>
  <si>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</si>
  <si>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</si>
  <si>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</si>
  <si>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</si>
  <si>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</si>
  <si>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</si>
  <si>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</si>
  <si>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</si>
  <si>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</si>
  <si>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</si>
  <si>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</si>
  <si>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</si>
  <si>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</si>
  <si>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</si>
  <si>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</si>
  <si>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</si>
  <si>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</si>
  <si>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</si>
  <si>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</si>
  <si>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</si>
  <si>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</si>
  <si>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</si>
  <si>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</si>
  <si>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</si>
  <si>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</si>
  <si>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</si>
  <si>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</si>
  <si>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</si>
  <si>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</si>
  <si>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</si>
  <si>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</si>
  <si>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</si>
  <si>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</si>
  <si>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</si>
  <si>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</si>
  <si>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</si>
  <si>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</si>
  <si>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</si>
  <si>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</si>
  <si>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</si>
  <si>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</si>
  <si>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</si>
  <si>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</si>
  <si>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</si>
  <si>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</si>
  <si>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</si>
  <si>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</si>
  <si>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</si>
  <si>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</si>
  <si>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</si>
  <si>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</si>
  <si>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</si>
  <si>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</si>
  <si>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</si>
  <si>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</si>
  <si>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</si>
  <si>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</si>
  <si>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</si>
  <si>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</si>
  <si>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</si>
  <si>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</si>
  <si>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</si>
  <si>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</si>
  <si>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</si>
  <si>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</si>
  <si>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</si>
  <si>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</si>
  <si>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</si>
  <si>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</si>
  <si>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</si>
  <si>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</si>
  <si>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</si>
  <si>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</si>
  <si>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</si>
  <si>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</si>
  <si>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</si>
  <si>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</si>
  <si>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</si>
  <si>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</si>
  <si>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</si>
  <si>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</si>
  <si>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</si>
  <si>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</si>
  <si>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</si>
  <si>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</si>
  <si>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</si>
  <si>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</si>
  <si>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</si>
  <si>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</si>
  <si>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</si>
  <si>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</si>
  <si>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</si>
  <si>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</si>
  <si>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</si>
  <si>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</si>
  <si>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</si>
  <si>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</si>
  <si>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</si>
  <si>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</si>
  <si>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</si>
  <si>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</si>
  <si>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</si>
  <si>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</si>
  <si>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</si>
  <si>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</si>
  <si>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</si>
  <si>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</si>
  <si>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</si>
  <si>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</si>
  <si>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</si>
  <si>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</si>
  <si>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</si>
  <si>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</si>
  <si>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</si>
  <si>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</si>
  <si>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</si>
  <si>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</si>
  <si>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</si>
  <si>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</si>
  <si>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</si>
  <si>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</si>
  <si>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</si>
  <si>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</si>
  <si>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</si>
  <si>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</si>
  <si>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</si>
  <si>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</si>
  <si>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</si>
  <si>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</si>
  <si>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</si>
  <si>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</si>
  <si>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</si>
  <si>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</si>
  <si>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</si>
  <si>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</si>
  <si>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</si>
  <si>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</si>
  <si>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</si>
  <si>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</si>
  <si>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</si>
  <si>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</si>
  <si>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</si>
  <si>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</si>
  <si>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</si>
  <si>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</si>
  <si>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</si>
  <si>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</si>
  <si>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</si>
  <si>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</si>
  <si>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</si>
  <si>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</si>
  <si>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</si>
  <si>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</si>
  <si>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</si>
  <si>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</si>
  <si>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</si>
  <si>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</si>
  <si>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</si>
  <si>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</si>
  <si>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</si>
  <si>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</si>
  <si>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</si>
  <si>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</si>
  <si>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</si>
  <si>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</si>
  <si>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</si>
  <si>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</si>
  <si>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</si>
  <si>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</si>
  <si>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</si>
  <si>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</si>
  <si>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</si>
  <si>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</si>
  <si>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</si>
  <si>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</si>
  <si>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</si>
  <si>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</si>
  <si>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</si>
  <si>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</si>
  <si>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</si>
  <si>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</si>
  <si>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</si>
  <si>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</si>
  <si>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</si>
  <si>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</si>
  <si>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</si>
  <si>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</si>
  <si>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</si>
  <si>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</si>
  <si>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</si>
  <si>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</si>
  <si>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</si>
  <si>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</si>
  <si>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</si>
  <si>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</si>
  <si>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</si>
  <si>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</si>
  <si>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</si>
  <si>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</si>
  <si>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</si>
  <si>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</si>
  <si>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</si>
  <si>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</si>
  <si>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</si>
  <si>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</si>
  <si>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</si>
  <si>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</si>
  <si>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</si>
  <si>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</si>
  <si>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</si>
  <si>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</si>
  <si>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</si>
  <si>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</si>
  <si>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</si>
  <si>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</si>
  <si>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</si>
  <si>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</si>
  <si>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</si>
  <si>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</si>
  <si>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</si>
  <si>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</si>
  <si>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</si>
  <si>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</si>
  <si>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</si>
  <si>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</si>
  <si>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</si>
  <si>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</si>
  <si>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</si>
  <si>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</si>
  <si>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</si>
  <si>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</si>
  <si>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</si>
  <si>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</si>
  <si>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</si>
  <si>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</si>
  <si>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</si>
  <si>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</si>
  <si>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</si>
  <si>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</si>
  <si>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</si>
  <si>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</si>
  <si>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</si>
  <si>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</si>
  <si>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</si>
  <si>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</si>
  <si>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</si>
  <si>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</si>
  <si>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</si>
  <si>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</si>
  <si>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</si>
  <si>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</si>
  <si>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</si>
  <si>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</si>
  <si>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</si>
  <si>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</si>
  <si>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</si>
  <si>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</si>
  <si>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</si>
  <si>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</si>
  <si>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</si>
  <si>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</si>
  <si>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</si>
  <si>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</si>
  <si>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</si>
  <si>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</si>
  <si>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</si>
  <si>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</si>
  <si>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</si>
  <si>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</si>
  <si>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</si>
  <si>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</si>
  <si>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</si>
  <si>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</si>
  <si>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</si>
  <si>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</si>
  <si>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</si>
  <si>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</si>
  <si>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</si>
  <si>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</si>
  <si>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</si>
  <si>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</si>
  <si>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</si>
  <si>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</si>
  <si>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</si>
  <si>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</si>
  <si>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</si>
  <si>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</si>
  <si>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</si>
  <si>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</si>
  <si>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</si>
  <si>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</si>
  <si>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</si>
  <si>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</si>
  <si>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</si>
  <si>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</si>
  <si>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</si>
  <si>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</si>
  <si>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</si>
  <si>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</si>
  <si>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</si>
  <si>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</si>
  <si>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</si>
  <si>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</si>
  <si>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</si>
  <si>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</si>
  <si>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</si>
  <si>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</si>
  <si>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</si>
  <si>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</si>
  <si>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</si>
  <si>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</si>
  <si>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</si>
  <si>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</si>
  <si>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</si>
  <si>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</si>
  <si>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</si>
  <si>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</si>
  <si>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</si>
  <si>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</si>
  <si>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</si>
  <si>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</si>
  <si>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</si>
  <si>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</si>
  <si>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</si>
  <si>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</si>
  <si>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</si>
  <si>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</si>
  <si>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</si>
  <si>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</si>
  <si>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</si>
  <si>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</si>
  <si>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</si>
  <si>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</si>
  <si>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</si>
  <si>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</si>
  <si>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</si>
  <si>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</si>
  <si>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</si>
  <si>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</si>
  <si>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</si>
  <si>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</si>
  <si>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</si>
  <si>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</si>
  <si>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</si>
  <si>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</si>
  <si>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</si>
  <si>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</si>
  <si>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</si>
  <si>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</si>
  <si>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</si>
  <si>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</si>
  <si>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</si>
  <si>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</si>
  <si>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</si>
  <si>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</si>
  <si>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</si>
  <si>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</si>
  <si>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</si>
  <si>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</si>
  <si>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</si>
  <si>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</si>
  <si>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</si>
  <si>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</si>
  <si>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</si>
  <si>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</si>
  <si>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</si>
  <si>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</si>
  <si>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</si>
  <si>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</si>
  <si>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</si>
  <si>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</si>
  <si>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</si>
  <si>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</si>
  <si>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</si>
  <si>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</si>
  <si>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</si>
  <si>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</si>
  <si>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</si>
  <si>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</si>
  <si>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</si>
  <si>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</si>
  <si>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</si>
  <si>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</si>
  <si>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</si>
  <si>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</si>
  <si>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</si>
  <si>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</si>
  <si>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</si>
  <si>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</si>
  <si>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</si>
  <si>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</si>
  <si>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</si>
  <si>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</si>
  <si>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</si>
  <si>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</si>
  <si>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</si>
  <si>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</si>
  <si>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</si>
  <si>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</si>
  <si>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</si>
  <si>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</si>
  <si>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</si>
  <si>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</si>
  <si>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</si>
  <si>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</si>
  <si>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</si>
  <si>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</si>
  <si>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</si>
  <si>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</si>
  <si>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</si>
  <si>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</si>
  <si>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</si>
  <si>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</si>
  <si>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</si>
  <si>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</si>
  <si>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</si>
  <si>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</si>
  <si>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</si>
  <si>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</si>
  <si>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</si>
  <si>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</si>
  <si>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</si>
  <si>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</si>
  <si>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</si>
  <si>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</si>
  <si>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</si>
  <si>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</si>
  <si>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</si>
  <si>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</si>
  <si>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</si>
  <si>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</si>
  <si>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</si>
  <si>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</si>
  <si>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</si>
  <si>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</si>
  <si>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</si>
  <si>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</si>
  <si>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</si>
  <si>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</si>
  <si>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</si>
  <si>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</si>
  <si>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</si>
  <si>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</si>
  <si>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</si>
  <si>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</si>
  <si>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</si>
  <si>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</si>
  <si>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</si>
  <si>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</si>
  <si>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</si>
  <si>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</si>
  <si>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</si>
  <si>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</si>
  <si>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</si>
  <si>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</si>
  <si>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</si>
  <si>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</si>
  <si>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</si>
  <si>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</si>
  <si>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</si>
  <si>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</si>
  <si>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</si>
  <si>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</si>
  <si>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</si>
  <si>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</si>
  <si>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</si>
  <si>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</si>
  <si>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</si>
  <si>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</si>
  <si>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</si>
  <si>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</si>
  <si>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</si>
  <si>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</si>
  <si>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</si>
  <si>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</si>
  <si>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</si>
  <si>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</si>
  <si>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</si>
  <si>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</si>
  <si>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</si>
  <si>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</si>
  <si>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</si>
  <si>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</si>
  <si>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</si>
  <si>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</si>
  <si>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</si>
  <si>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</si>
  <si>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</si>
  <si>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</si>
  <si>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</si>
  <si>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</si>
  <si>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</si>
  <si>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</si>
  <si>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</si>
  <si>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</si>
  <si>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</si>
  <si>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</si>
  <si>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</si>
  <si>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</si>
  <si>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</si>
  <si>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</si>
  <si>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</si>
  <si>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</si>
  <si>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</si>
  <si>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</si>
  <si>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</si>
  <si>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</si>
  <si>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</si>
  <si>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</si>
  <si>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</si>
  <si>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</si>
  <si>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</si>
  <si>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</si>
  <si>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</si>
  <si>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</si>
  <si>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</si>
  <si>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</si>
  <si>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</si>
  <si>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</si>
  <si>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</si>
  <si>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</si>
  <si>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</si>
  <si>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</si>
  <si>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</si>
  <si>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</si>
  <si>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</si>
  <si>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</si>
  <si>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</si>
  <si>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</si>
  <si>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</si>
  <si>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</si>
  <si>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</si>
  <si>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</si>
  <si>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</si>
  <si>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</si>
  <si>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</si>
  <si>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</si>
  <si>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</si>
  <si>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</si>
  <si>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</si>
  <si>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</si>
  <si>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</si>
  <si>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</si>
  <si>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</si>
  <si>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</si>
  <si>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</si>
  <si>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</si>
  <si>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</si>
  <si>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</si>
  <si>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</si>
  <si>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</si>
  <si>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</si>
  <si>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</si>
  <si>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</si>
  <si>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</si>
  <si>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</si>
  <si>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</si>
  <si>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</si>
  <si>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</si>
  <si>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</si>
  <si>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</si>
  <si>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</si>
  <si>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</si>
  <si>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</si>
  <si>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</si>
  <si>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</si>
  <si>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</si>
  <si>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</si>
  <si>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</si>
  <si>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</si>
  <si>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</si>
  <si>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</si>
  <si>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</si>
  <si>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</si>
  <si>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</si>
  <si>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</si>
  <si>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</si>
  <si>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</si>
  <si>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</si>
  <si>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</si>
  <si>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</si>
  <si>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</si>
  <si>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</si>
  <si>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</si>
  <si>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</si>
  <si>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</si>
  <si>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</si>
  <si>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</si>
  <si>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</si>
  <si>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</si>
  <si>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</si>
  <si>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</si>
  <si>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</si>
  <si>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</si>
  <si>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</si>
  <si>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</si>
  <si>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</si>
  <si>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</si>
  <si>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</si>
  <si>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</si>
  <si>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</si>
  <si>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</si>
  <si>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</si>
  <si>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</si>
  <si>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</si>
  <si>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</si>
  <si>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</si>
  <si>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</si>
  <si>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</si>
  <si>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</si>
  <si>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</si>
  <si>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</si>
  <si>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</si>
  <si>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</si>
  <si>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</si>
  <si>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</si>
  <si>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</si>
  <si>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</si>
  <si>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</si>
  <si>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</si>
  <si>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</si>
  <si>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</si>
  <si>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</si>
  <si>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</si>
  <si>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</si>
  <si>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</si>
  <si>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</si>
  <si>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</si>
  <si>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</si>
  <si>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</si>
  <si>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</si>
  <si>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</si>
  <si>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</si>
  <si>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</si>
  <si>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</si>
  <si>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</si>
  <si>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</si>
  <si>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</si>
  <si>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</si>
  <si>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</si>
  <si>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</si>
  <si>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</si>
  <si>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</si>
  <si>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</si>
  <si>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</si>
  <si>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</si>
  <si>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</si>
  <si>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</si>
  <si>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</si>
  <si>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</si>
  <si>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</si>
  <si>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</si>
  <si>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</si>
  <si>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</si>
  <si>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</si>
  <si>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</si>
  <si>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</si>
  <si>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</si>
  <si>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</si>
  <si>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</si>
  <si>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</si>
  <si>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</si>
  <si>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</si>
  <si>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</si>
  <si>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</si>
  <si>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</si>
  <si>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</si>
  <si>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</si>
  <si>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</si>
  <si>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</si>
  <si>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</si>
  <si>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</si>
  <si>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</si>
  <si>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</si>
  <si>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</si>
  <si>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</si>
  <si>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</si>
  <si>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</si>
  <si>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</si>
  <si>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</si>
  <si>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</si>
  <si>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</si>
  <si>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</si>
  <si>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</si>
  <si>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</si>
  <si>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</si>
  <si>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</si>
  <si>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</si>
  <si>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</si>
  <si>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</si>
  <si>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</si>
  <si>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</si>
  <si>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</si>
  <si>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</si>
  <si>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</si>
  <si>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</si>
  <si>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</si>
  <si>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</si>
  <si>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</si>
  <si>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</si>
  <si>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</si>
  <si>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</si>
  <si>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</si>
  <si>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</si>
  <si>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</si>
  <si>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</si>
  <si>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</si>
  <si>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</si>
  <si>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</si>
  <si>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</si>
  <si>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</si>
  <si>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</si>
  <si>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</si>
  <si>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</si>
  <si>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</si>
  <si>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</si>
  <si>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</si>
  <si>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</si>
  <si>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</si>
  <si>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</si>
  <si>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</si>
  <si>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</si>
  <si>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</si>
  <si>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</si>
  <si>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</si>
  <si>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</si>
  <si>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</si>
  <si>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</si>
  <si>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</si>
  <si>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</si>
  <si>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</si>
  <si>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</si>
  <si>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</si>
  <si>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</si>
  <si>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</si>
  <si>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</si>
  <si>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</si>
  <si>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</si>
  <si>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</si>
  <si>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</si>
  <si>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</si>
  <si>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</si>
  <si>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</si>
  <si>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</si>
  <si>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</si>
  <si>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</si>
  <si>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</si>
  <si>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</si>
  <si>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</si>
  <si>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</si>
  <si>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</si>
  <si>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</si>
  <si>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</si>
  <si>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</si>
  <si>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</si>
  <si>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</si>
  <si>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</si>
  <si>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</si>
  <si>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</si>
  <si>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</si>
  <si>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</si>
  <si>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</si>
  <si>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</si>
  <si>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</si>
  <si>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</si>
  <si>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</si>
  <si>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</si>
  <si>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</si>
  <si>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</si>
  <si>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</si>
  <si>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</si>
  <si>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</si>
  <si>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</si>
  <si>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</si>
  <si>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</si>
  <si>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</si>
  <si>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</si>
  <si>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</si>
  <si>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</si>
  <si>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</si>
  <si>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</si>
  <si>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</si>
  <si>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</si>
  <si>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</si>
  <si>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</si>
  <si>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</si>
  <si>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</si>
  <si>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</si>
  <si>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</si>
  <si>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</si>
  <si>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</si>
  <si>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</si>
  <si>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</si>
  <si>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</si>
  <si>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</si>
  <si>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</si>
  <si>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</si>
  <si>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</si>
  <si>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</si>
  <si>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</si>
  <si>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</si>
  <si>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</si>
  <si>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</si>
  <si>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</si>
  <si>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</si>
  <si>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</si>
  <si>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</si>
  <si>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</si>
  <si>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</si>
  <si>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</si>
  <si>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</si>
  <si>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</si>
  <si>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</si>
  <si>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</si>
  <si>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</si>
  <si>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</si>
  <si>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</si>
  <si>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</si>
  <si>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</si>
  <si>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</si>
  <si>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</si>
  <si>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</si>
  <si>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</si>
  <si>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</si>
  <si>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</si>
  <si>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</si>
  <si>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</si>
  <si>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</si>
  <si>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</si>
  <si>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</si>
  <si>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</si>
  <si>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</si>
  <si>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</si>
  <si>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</si>
  <si>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</si>
  <si>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</si>
  <si>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</si>
  <si>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</si>
  <si>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</si>
  <si>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</si>
  <si>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</si>
  <si>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</si>
  <si>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</si>
  <si>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</si>
  <si>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</si>
  <si>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</si>
  <si>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</si>
  <si>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</si>
  <si>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</si>
  <si>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</si>
  <si>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</si>
  <si>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</si>
  <si>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</si>
  <si>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</si>
  <si>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</si>
  <si>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</si>
  <si>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</si>
  <si>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</si>
  <si>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</si>
  <si>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</si>
  <si>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</si>
  <si>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</si>
  <si>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</si>
  <si>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</si>
  <si>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</si>
  <si>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</si>
  <si>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</si>
  <si>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</si>
  <si>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</si>
  <si>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</si>
  <si>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</si>
  <si>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</si>
  <si>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</si>
  <si>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</si>
  <si>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</si>
  <si>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</si>
  <si>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</si>
  <si>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</si>
  <si>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</si>
  <si>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</si>
  <si>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</si>
  <si>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</si>
  <si>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</si>
  <si>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</si>
  <si>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</si>
  <si>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</si>
  <si>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</si>
  <si>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</si>
  <si>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</si>
  <si>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</si>
  <si>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</si>
  <si>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</si>
  <si>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</si>
  <si>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</si>
  <si>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</si>
  <si>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</si>
  <si>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</si>
  <si>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</si>
  <si>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</si>
  <si>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</si>
  <si>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</si>
  <si>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</si>
  <si>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</si>
  <si>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</si>
  <si>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</si>
  <si>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</si>
  <si>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</si>
  <si>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</si>
  <si>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</si>
  <si>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</si>
  <si>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</si>
  <si>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</si>
  <si>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</si>
  <si>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</si>
  <si>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</si>
  <si>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</si>
  <si>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</si>
  <si>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</si>
  <si>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</si>
  <si>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</si>
  <si>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</si>
  <si>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</si>
  <si>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</si>
  <si>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</si>
  <si>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</si>
  <si>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</si>
  <si>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</si>
  <si>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</si>
  <si>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</si>
  <si>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</si>
  <si>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</si>
  <si>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</si>
  <si>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</si>
  <si>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</si>
  <si>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</si>
  <si>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</si>
  <si>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</si>
  <si>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</si>
  <si>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</si>
  <si>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</si>
  <si>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</si>
  <si>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</si>
  <si>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</si>
  <si>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</si>
  <si>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</si>
  <si>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</si>
  <si>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</si>
  <si>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</si>
  <si>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</si>
  <si>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</si>
  <si>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</si>
  <si>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</si>
  <si>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</si>
  <si>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</si>
  <si>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</si>
  <si>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</si>
  <si>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</si>
  <si>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</si>
  <si>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</si>
  <si>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</si>
  <si>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</si>
  <si>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</si>
  <si>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</si>
  <si>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</si>
  <si>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</si>
  <si>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</si>
  <si>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</si>
  <si>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</si>
  <si>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</si>
  <si>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</si>
  <si>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</si>
  <si>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</si>
  <si>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</si>
  <si>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</si>
  <si>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</si>
  <si>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</si>
  <si>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</si>
  <si>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</si>
  <si>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</si>
  <si>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</si>
  <si>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</si>
  <si>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</si>
  <si>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</si>
  <si>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</si>
  <si>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</si>
  <si>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</si>
  <si>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</si>
  <si>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</si>
  <si>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</si>
  <si>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</si>
  <si>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</si>
  <si>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</si>
  <si>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</si>
  <si>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</si>
  <si>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</si>
  <si>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</si>
  <si>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</si>
  <si>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</si>
  <si>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</si>
  <si>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</si>
  <si>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</si>
  <si>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</si>
  <si>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</si>
  <si>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</si>
  <si>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</si>
  <si>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</si>
  <si>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</si>
  <si>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</si>
  <si>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</si>
  <si>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</si>
  <si>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</si>
  <si>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</si>
  <si>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</si>
  <si>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</si>
  <si>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</si>
  <si>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</si>
  <si>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</si>
  <si>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</si>
  <si>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</si>
  <si>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</si>
  <si>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</si>
  <si>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</si>
  <si>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</si>
  <si>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</si>
  <si>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</si>
  <si>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</si>
  <si>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</si>
  <si>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</si>
  <si>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</si>
  <si>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</si>
  <si>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</si>
  <si>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</si>
  <si>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</si>
  <si>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</si>
  <si>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</si>
  <si>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</si>
  <si>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</si>
  <si>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</si>
  <si>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</si>
  <si>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</si>
  <si>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</si>
  <si>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</si>
  <si>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</si>
  <si>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</si>
  <si>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</si>
  <si>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</si>
  <si>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</si>
  <si>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</si>
  <si>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</si>
  <si>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</si>
  <si>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</si>
  <si>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</si>
  <si>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</si>
  <si>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</si>
  <si>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</si>
  <si>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</si>
  <si>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</si>
  <si>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</si>
  <si>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</si>
  <si>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</si>
  <si>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</si>
  <si>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</si>
  <si>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</si>
  <si>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</si>
  <si>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</si>
  <si>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</si>
  <si>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</si>
  <si>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</si>
  <si>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</si>
  <si>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</si>
  <si>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</si>
  <si>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</si>
  <si>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</si>
  <si>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</si>
  <si>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</si>
  <si>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</si>
  <si>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</si>
  <si>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</si>
  <si>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</si>
  <si>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</si>
  <si>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</si>
  <si>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</si>
  <si>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</si>
  <si>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</si>
  <si>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</si>
  <si>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</si>
  <si>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</si>
  <si>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</si>
  <si>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</si>
  <si>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</si>
  <si>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</si>
  <si>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</si>
  <si>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</si>
  <si>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</si>
  <si>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</si>
  <si>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</si>
  <si>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</si>
  <si>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</si>
  <si>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</si>
  <si>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</si>
  <si>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</si>
  <si>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</si>
  <si>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</si>
  <si>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</si>
  <si>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</si>
  <si>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</si>
  <si>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</si>
  <si>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</si>
  <si>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</si>
  <si>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</si>
  <si>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</si>
  <si>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</si>
  <si>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</si>
  <si>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</si>
  <si>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</si>
  <si>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</si>
  <si>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</si>
  <si>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</si>
  <si>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</si>
  <si>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</si>
  <si>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</si>
  <si>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</si>
  <si>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</si>
  <si>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</si>
  <si>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</si>
  <si>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</si>
  <si>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</si>
  <si>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</si>
  <si>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</si>
  <si>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</si>
  <si>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</si>
  <si>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</si>
  <si>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</si>
  <si>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</si>
  <si>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</si>
  <si>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</si>
  <si>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</si>
  <si>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</si>
  <si>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</si>
  <si>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</si>
  <si>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</si>
  <si>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</si>
  <si>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</si>
  <si>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</si>
  <si>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</si>
  <si>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</si>
  <si>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</si>
  <si>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</si>
  <si>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</si>
  <si>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</si>
  <si>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</si>
  <si>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</si>
  <si>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</si>
  <si>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</si>
  <si>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</si>
  <si>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</si>
  <si>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</si>
  <si>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</si>
  <si>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</si>
  <si>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</si>
  <si>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</si>
  <si>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</si>
  <si>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</si>
  <si>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</si>
  <si>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</si>
  <si>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</si>
  <si>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</si>
  <si>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</si>
  <si>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</si>
  <si>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</si>
  <si>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</si>
  <si>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</si>
  <si>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</si>
  <si>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</si>
  <si>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</si>
  <si>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</si>
  <si>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</si>
  <si>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</si>
  <si>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</si>
  <si>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</si>
  <si>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</si>
  <si>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</si>
  <si>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</si>
  <si>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</si>
  <si>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</si>
  <si>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</si>
  <si>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</si>
  <si>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</si>
  <si>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</si>
  <si>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</si>
  <si>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</si>
  <si>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</si>
  <si>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</si>
  <si>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</si>
  <si>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</si>
  <si>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</si>
  <si>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</si>
  <si>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</si>
  <si>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</si>
  <si>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</si>
  <si>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</si>
  <si>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</si>
  <si>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</si>
  <si>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</si>
  <si>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</si>
  <si>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</si>
  <si>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</si>
  <si>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</si>
  <si>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</si>
  <si>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</si>
  <si>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</si>
  <si>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</si>
  <si>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</si>
  <si>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</si>
  <si>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</si>
  <si>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</si>
  <si>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</si>
  <si>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</si>
  <si>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</si>
  <si>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</si>
  <si>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</si>
  <si>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</si>
  <si>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</si>
  <si>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</si>
  <si>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</si>
  <si>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</si>
  <si>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</si>
  <si>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</si>
  <si>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</si>
  <si>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</si>
  <si>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</si>
  <si>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</si>
  <si>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</si>
  <si>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</si>
  <si>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</si>
  <si>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</si>
  <si>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</si>
  <si>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</si>
  <si>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</si>
  <si>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</si>
  <si>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</si>
  <si>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</si>
  <si>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</si>
  <si>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</si>
  <si>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</si>
  <si>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</si>
  <si>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</si>
  <si>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</si>
  <si>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</si>
  <si>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</si>
  <si>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</si>
  <si>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</si>
  <si>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</si>
  <si>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</si>
  <si>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</si>
  <si>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</si>
  <si>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</si>
  <si>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</si>
  <si>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</si>
  <si>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</si>
  <si>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</si>
  <si>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</si>
  <si>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</si>
  <si>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</si>
  <si>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</si>
  <si>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</si>
  <si>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</si>
  <si>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</si>
  <si>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</si>
  <si>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</si>
  <si>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</si>
  <si>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</si>
  <si>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</si>
  <si>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</si>
  <si>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</si>
  <si>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</si>
  <si>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</si>
  <si>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</si>
  <si>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</si>
  <si>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</si>
  <si>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</si>
  <si>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</si>
  <si>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</si>
  <si>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</si>
  <si>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</si>
  <si>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</si>
  <si>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</si>
  <si>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</si>
  <si>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</si>
  <si>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</si>
  <si>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</si>
  <si>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</si>
  <si>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</si>
  <si>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</si>
  <si>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</si>
  <si>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</si>
  <si>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</si>
  <si>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</si>
  <si>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</si>
  <si>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</si>
  <si>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</si>
  <si>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</si>
  <si>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</si>
  <si>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</si>
  <si>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</si>
  <si>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</si>
  <si>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</si>
  <si>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</si>
  <si>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</si>
  <si>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</si>
  <si>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</si>
  <si>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</si>
  <si>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</si>
  <si>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</si>
  <si>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</si>
  <si>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</si>
  <si>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</si>
  <si>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</si>
  <si>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</si>
  <si>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</si>
  <si>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</si>
  <si>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</si>
  <si>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</si>
  <si>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</si>
  <si>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</si>
  <si>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</si>
  <si>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</si>
  <si>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</si>
  <si>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</si>
  <si>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</si>
  <si>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</si>
  <si>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</si>
  <si>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</si>
  <si>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</si>
  <si>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</si>
  <si>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</si>
  <si>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</si>
  <si>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</si>
  <si>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</si>
  <si>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</si>
  <si>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</si>
  <si>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</si>
  <si>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</si>
  <si>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</si>
  <si>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</si>
  <si>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</si>
  <si>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</si>
  <si>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</si>
  <si>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</si>
  <si>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</si>
  <si>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</si>
  <si>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</si>
  <si>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</si>
  <si>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</si>
  <si>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</si>
  <si>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</si>
  <si>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</si>
  <si>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</si>
  <si>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</si>
  <si>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</si>
  <si>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</si>
  <si>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</si>
  <si>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</si>
  <si>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</si>
  <si>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</si>
  <si>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</si>
  <si>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</si>
  <si>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</si>
  <si>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</si>
  <si>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</si>
  <si>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</si>
  <si>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</si>
  <si>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</si>
  <si>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</si>
  <si>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</si>
  <si>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</si>
  <si>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</si>
  <si>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</si>
  <si>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</si>
  <si>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</si>
  <si>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</si>
  <si>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</si>
  <si>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</si>
  <si>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</si>
  <si>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</si>
  <si>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</si>
  <si>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</si>
  <si>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</si>
  <si>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</si>
  <si>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</si>
  <si>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</si>
  <si>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</si>
  <si>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</si>
  <si>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</si>
  <si>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</si>
  <si>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</si>
  <si>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</si>
  <si>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</si>
  <si>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</si>
  <si>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</si>
  <si>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</si>
  <si>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</si>
  <si>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</si>
  <si>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</si>
  <si>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</si>
  <si>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</si>
  <si>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</si>
  <si>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</si>
  <si>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</si>
  <si>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</si>
  <si>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</si>
  <si>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</si>
  <si>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</si>
  <si>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</si>
  <si>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</si>
  <si>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</si>
  <si>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</si>
  <si>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</si>
  <si>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</si>
  <si>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</si>
  <si>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</si>
  <si>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</si>
  <si>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</si>
  <si>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</si>
  <si>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</si>
  <si>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</si>
  <si>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</si>
  <si>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</si>
  <si>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</si>
  <si>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</si>
  <si>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</si>
  <si>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</si>
  <si>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</si>
  <si>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</si>
  <si>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</si>
  <si>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</si>
  <si>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</si>
  <si>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</si>
  <si>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</si>
  <si>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</si>
  <si>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</si>
  <si>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</si>
  <si>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</si>
  <si>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</si>
  <si>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</si>
  <si>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</si>
  <si>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</si>
  <si>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</si>
  <si>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</si>
  <si>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</si>
  <si>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</si>
  <si>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</si>
  <si>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</si>
  <si>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</si>
  <si>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</si>
  <si>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</si>
  <si>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</si>
  <si>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</si>
  <si>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</si>
  <si>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</si>
  <si>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</si>
  <si>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</si>
  <si>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</si>
  <si>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</si>
  <si>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</si>
  <si>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</si>
  <si>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</si>
  <si>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</si>
  <si>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</si>
  <si>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</si>
  <si>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</si>
  <si>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</si>
  <si>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</si>
  <si>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</si>
  <si>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</si>
  <si>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</si>
  <si>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</si>
  <si>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</si>
  <si>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</si>
  <si>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</si>
  <si>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</si>
  <si>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</si>
  <si>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</si>
  <si>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</si>
  <si>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</si>
  <si>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</si>
  <si>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</si>
  <si>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</si>
  <si>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</si>
  <si>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</si>
  <si>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</si>
  <si>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</si>
  <si>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</si>
  <si>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</si>
  <si>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</si>
  <si>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</si>
  <si>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</si>
  <si>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</si>
  <si>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</si>
  <si>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</si>
  <si>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</si>
  <si>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</si>
  <si>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</si>
  <si>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</si>
  <si>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</si>
  <si>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</si>
  <si>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</si>
  <si>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</si>
  <si>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</si>
  <si>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</si>
  <si>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</si>
  <si>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</si>
  <si>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</si>
  <si>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</si>
  <si>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</si>
  <si>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</si>
  <si>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</si>
  <si>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</si>
  <si>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</si>
  <si>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</si>
  <si>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</si>
  <si>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</si>
  <si>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</si>
  <si>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</si>
  <si>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</si>
  <si>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</si>
  <si>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</si>
  <si>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</si>
  <si>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</si>
  <si>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</si>
  <si>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</si>
  <si>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</si>
  <si>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</si>
  <si>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</si>
  <si>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</si>
  <si>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</si>
  <si>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</si>
  <si>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</si>
  <si>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</si>
  <si>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</si>
  <si>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</si>
  <si>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</si>
  <si>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</si>
  <si>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</si>
  <si>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</si>
  <si>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</si>
  <si>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</si>
  <si>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</si>
  <si>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</si>
  <si>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</si>
  <si>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</si>
  <si>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</si>
  <si>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</si>
  <si>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</si>
  <si>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</si>
  <si>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</si>
  <si>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</si>
  <si>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</si>
  <si>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</si>
  <si>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</si>
  <si>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</si>
  <si>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</si>
  <si>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</si>
  <si>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</si>
  <si>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</si>
  <si>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</si>
  <si>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</si>
  <si>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</si>
  <si>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</si>
  <si>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</si>
  <si>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</si>
  <si>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</si>
  <si>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</si>
  <si>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</si>
  <si>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</si>
  <si>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</si>
  <si>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</si>
  <si>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</si>
  <si>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</si>
  <si>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</si>
  <si>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</si>
  <si>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</si>
  <si>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</si>
  <si>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</si>
  <si>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</si>
  <si>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</si>
  <si>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</si>
  <si>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</si>
  <si>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</si>
  <si>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</si>
  <si>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</si>
  <si>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</si>
  <si>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</si>
  <si>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</si>
  <si>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</si>
  <si>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</si>
  <si>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</si>
  <si>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</si>
  <si>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</si>
  <si>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</si>
  <si>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</si>
  <si>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</si>
  <si>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</si>
  <si>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</si>
  <si>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</si>
  <si>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</si>
  <si>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</si>
  <si>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</si>
  <si>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</si>
  <si>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</si>
  <si>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</si>
  <si>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</si>
  <si>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</si>
  <si>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</si>
  <si>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</si>
  <si>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</si>
  <si>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</si>
  <si>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</si>
  <si>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</si>
  <si>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</si>
  <si>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</si>
  <si>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</si>
  <si>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</si>
  <si>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</si>
  <si>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</si>
  <si>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</si>
  <si>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</si>
  <si>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</si>
  <si>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</si>
  <si>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</si>
  <si>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</si>
  <si>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</si>
  <si>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</si>
  <si>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</si>
  <si>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</si>
  <si>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</si>
  <si>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</si>
  <si>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</si>
  <si>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</si>
  <si>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</si>
  <si>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</si>
  <si>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</si>
  <si>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</si>
  <si>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</si>
  <si>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</si>
  <si>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</si>
  <si>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</si>
  <si>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</si>
  <si>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</si>
  <si>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</si>
  <si>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</si>
  <si>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</si>
  <si>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</si>
  <si>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</si>
  <si>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</si>
  <si>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</si>
  <si>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</si>
  <si>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</si>
  <si>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</si>
  <si>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</si>
  <si>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</si>
  <si>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</si>
  <si>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</si>
  <si>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</si>
  <si>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</si>
  <si>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</si>
  <si>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</si>
  <si>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</si>
  <si>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</si>
  <si>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</si>
  <si>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</si>
  <si>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</si>
  <si>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</si>
  <si>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</si>
  <si>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</si>
  <si>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</si>
  <si>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</si>
  <si>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</si>
  <si>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</si>
  <si>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</si>
  <si>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</si>
  <si>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</si>
  <si>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</si>
  <si>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</si>
  <si>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</si>
  <si>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</si>
  <si>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</si>
  <si>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</si>
  <si>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</si>
  <si>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</si>
  <si>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</si>
  <si>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</si>
  <si>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</si>
  <si>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</si>
  <si>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</si>
  <si>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</si>
  <si>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</si>
  <si>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</si>
  <si>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</si>
  <si>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</si>
  <si>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</si>
  <si>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</si>
  <si>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</si>
  <si>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</si>
  <si>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</si>
  <si>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</si>
  <si>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</si>
  <si>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</si>
  <si>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</si>
  <si>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</si>
  <si>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</si>
  <si>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</si>
  <si>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</si>
  <si>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</si>
  <si>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</si>
  <si>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</si>
  <si>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</si>
  <si>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</si>
  <si>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</si>
  <si>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</si>
  <si>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</si>
  <si>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</si>
  <si>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</si>
  <si>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</si>
  <si>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</si>
  <si>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</si>
  <si>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</si>
  <si>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</si>
  <si>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</si>
  <si>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</si>
  <si>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</si>
  <si>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</si>
  <si>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</si>
  <si>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</si>
  <si>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</si>
  <si>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</si>
  <si>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</si>
  <si>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</si>
  <si>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</si>
  <si>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</si>
  <si>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</si>
  <si>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</si>
  <si>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</si>
  <si>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</si>
  <si>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</si>
  <si>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</si>
  <si>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</si>
  <si>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</si>
  <si>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</si>
  <si>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</si>
  <si>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</si>
  <si>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</si>
  <si>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</si>
  <si>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</si>
  <si>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</si>
  <si>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</si>
  <si>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</si>
  <si>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</si>
  <si>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</si>
  <si>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</si>
  <si>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</si>
  <si>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</si>
  <si>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</si>
  <si>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</si>
  <si>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</si>
  <si>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</si>
  <si>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</si>
  <si>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</si>
  <si>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</si>
  <si>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</si>
  <si>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</si>
  <si>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</si>
  <si>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</si>
  <si>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</si>
  <si>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</si>
  <si>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</si>
  <si>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</si>
  <si>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</si>
  <si>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</si>
  <si>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</si>
  <si>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</si>
  <si>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</si>
  <si>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</si>
  <si>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</si>
  <si>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</si>
  <si>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</si>
  <si>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</si>
  <si>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</si>
  <si>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</si>
  <si>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</si>
  <si>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</si>
  <si>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</si>
  <si>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</si>
  <si>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</si>
  <si>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</si>
  <si>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</si>
  <si>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</si>
  <si>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</si>
  <si>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</si>
  <si>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</si>
  <si>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</si>
  <si>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</si>
  <si>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</si>
  <si>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</si>
  <si>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</si>
  <si>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</si>
  <si>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</si>
  <si>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</si>
  <si>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</si>
  <si>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</si>
  <si>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</si>
  <si>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</si>
  <si>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</si>
  <si>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</si>
  <si>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</si>
  <si>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</si>
  <si>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</si>
  <si>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</si>
  <si>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</si>
  <si>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</si>
  <si>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</si>
  <si>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</si>
  <si>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</si>
  <si>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</si>
  <si>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</si>
  <si>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</si>
  <si>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</si>
  <si>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</si>
  <si>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</si>
  <si>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</si>
  <si>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</si>
  <si>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</si>
  <si>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</si>
  <si>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</si>
  <si>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</si>
  <si>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</si>
  <si>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</si>
  <si>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</si>
  <si>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</si>
  <si>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</si>
  <si>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</si>
  <si>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</si>
  <si>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</si>
  <si>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</si>
  <si>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</si>
  <si>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</si>
  <si>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</si>
  <si>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</si>
  <si>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</si>
  <si>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</si>
  <si>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</si>
  <si>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</si>
  <si>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</si>
  <si>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</si>
  <si>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</si>
  <si>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</si>
  <si>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</si>
  <si>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</si>
  <si>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</si>
  <si>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</si>
  <si>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</si>
  <si>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</si>
  <si>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</si>
  <si>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</si>
  <si>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</si>
  <si>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</si>
  <si>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</si>
  <si>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</si>
  <si>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</si>
  <si>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</si>
  <si>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</si>
  <si>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</si>
  <si>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</si>
  <si>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</si>
  <si>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</si>
  <si>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</si>
  <si>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</si>
  <si>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</si>
  <si>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</si>
  <si>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</si>
  <si>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</si>
  <si>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</si>
  <si>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</si>
  <si>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</si>
  <si>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</si>
  <si>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</si>
  <si>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</si>
  <si>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</si>
  <si>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</si>
  <si>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</si>
  <si>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</si>
  <si>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</si>
  <si>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</si>
  <si>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</si>
  <si>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</si>
  <si>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</si>
  <si>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</si>
  <si>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</si>
  <si>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</si>
  <si>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</si>
  <si>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</si>
  <si>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</si>
  <si>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</si>
  <si>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</si>
  <si>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</si>
  <si>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</si>
  <si>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</si>
  <si>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</si>
  <si>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</si>
  <si>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</si>
  <si>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</si>
  <si>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</si>
  <si>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</si>
  <si>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</si>
  <si>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</si>
  <si>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</si>
  <si>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</si>
  <si>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</si>
  <si>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</si>
  <si>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</si>
  <si>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</si>
  <si>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</si>
  <si>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</si>
  <si>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</si>
  <si>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</si>
  <si>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</si>
  <si>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</si>
  <si>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</si>
  <si>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</si>
  <si>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</si>
  <si>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</si>
  <si>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</si>
  <si>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</si>
  <si>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</si>
  <si>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</si>
  <si>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</si>
  <si>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</si>
  <si>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</si>
  <si>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</si>
  <si>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</si>
  <si>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</si>
  <si>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</si>
  <si>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</si>
  <si>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</si>
  <si>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</si>
  <si>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</si>
  <si>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</si>
  <si>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</si>
  <si>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</si>
  <si>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</si>
  <si>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</si>
  <si>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</si>
  <si>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</si>
  <si>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</si>
  <si>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</si>
  <si>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</si>
  <si>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</si>
  <si>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</si>
  <si>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</si>
  <si>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</si>
  <si>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</si>
  <si>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</si>
  <si>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</si>
  <si>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</si>
  <si>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</si>
  <si>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</si>
  <si>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</si>
  <si>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</si>
  <si>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</si>
  <si>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</si>
  <si>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</si>
  <si>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</si>
  <si>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</si>
  <si>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</si>
  <si>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</si>
  <si>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</si>
  <si>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</si>
  <si>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</si>
  <si>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</si>
  <si>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</si>
  <si>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</si>
  <si>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</si>
  <si>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</si>
  <si>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</si>
  <si>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</si>
  <si>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</si>
  <si>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</si>
  <si>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</si>
  <si>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</si>
  <si>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</si>
  <si>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</si>
  <si>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</si>
  <si>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</si>
  <si>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</si>
  <si>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</si>
  <si>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</si>
  <si>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</si>
  <si>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</si>
  <si>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</si>
  <si>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</si>
  <si>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</si>
  <si>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</si>
  <si>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</si>
  <si>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</si>
  <si>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</si>
  <si>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</si>
  <si>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</si>
  <si>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</si>
  <si>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</si>
  <si>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</si>
  <si>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</si>
  <si>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</si>
  <si>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</si>
  <si>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</si>
  <si>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</si>
  <si>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</si>
  <si>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</si>
  <si>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</si>
  <si>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</si>
  <si>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</si>
  <si>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</si>
  <si>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</si>
  <si>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</si>
  <si>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</si>
  <si>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</si>
  <si>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</si>
  <si>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</si>
  <si>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</si>
  <si>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</si>
  <si>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</si>
  <si>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</si>
  <si>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</si>
  <si>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</si>
  <si>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</si>
  <si>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</si>
  <si>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</si>
  <si>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</si>
  <si>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</si>
  <si>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</si>
  <si>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</si>
  <si>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</si>
  <si>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</si>
  <si>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</si>
  <si>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</si>
  <si>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</si>
  <si>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</si>
  <si>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</si>
  <si>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</si>
  <si>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</si>
  <si>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</si>
  <si>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</si>
  <si>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</si>
  <si>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</si>
  <si>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</si>
  <si>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</si>
  <si>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</si>
  <si>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</si>
  <si>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</si>
  <si>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</si>
  <si>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</si>
  <si>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</si>
  <si>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</si>
  <si>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</si>
  <si>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</si>
  <si>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</si>
  <si>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</si>
  <si>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</si>
  <si>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</si>
  <si>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</si>
  <si>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</si>
  <si>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</si>
  <si>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</si>
  <si>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</si>
  <si>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</si>
  <si>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</si>
  <si>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</si>
  <si>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</si>
  <si>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</si>
  <si>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</si>
  <si>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</si>
  <si>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</si>
  <si>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</si>
  <si>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</si>
  <si>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</si>
  <si>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</si>
  <si>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</si>
  <si>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</si>
  <si>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</si>
  <si>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</si>
  <si>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</si>
  <si>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</si>
  <si>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</si>
  <si>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</si>
  <si>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</si>
  <si>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</si>
  <si>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</si>
  <si>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</si>
  <si>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</si>
  <si>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</si>
  <si>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</si>
  <si>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</si>
  <si>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</si>
  <si>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</si>
  <si>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</si>
  <si>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</si>
  <si>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</si>
  <si>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</si>
  <si>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</si>
  <si>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</si>
  <si>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</si>
  <si>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</si>
  <si>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</si>
  <si>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</si>
  <si>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</si>
  <si>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</si>
  <si>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</si>
  <si>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</si>
  <si>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</si>
  <si>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</si>
  <si>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</si>
  <si>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</si>
  <si>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</si>
  <si>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</si>
  <si>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</si>
  <si>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</si>
  <si>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</si>
  <si>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</si>
  <si>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</si>
  <si>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</si>
  <si>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</si>
  <si>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</si>
  <si>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</si>
  <si>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</si>
  <si>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</si>
  <si>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</si>
  <si>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</si>
  <si>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</si>
  <si>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</si>
  <si>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</si>
  <si>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</si>
  <si>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</si>
  <si>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</si>
  <si>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</si>
  <si>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</si>
  <si>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</si>
  <si>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</si>
  <si>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</si>
  <si>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</si>
  <si>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</si>
  <si>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</si>
  <si>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</si>
  <si>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</si>
  <si>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</si>
  <si>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</si>
  <si>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</si>
  <si>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</si>
  <si>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</si>
  <si>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</si>
  <si>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</si>
  <si>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</si>
  <si>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</si>
  <si>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</si>
  <si>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</si>
  <si>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</si>
  <si>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</si>
  <si>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</si>
  <si>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</si>
  <si>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</si>
  <si>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</si>
  <si>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</si>
  <si>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</si>
  <si>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</si>
  <si>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</si>
  <si>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</si>
  <si>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</si>
  <si>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</si>
  <si>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</si>
  <si>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</si>
  <si>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</si>
  <si>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</si>
  <si>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</si>
  <si>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</si>
  <si>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</si>
  <si>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</si>
  <si>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</si>
  <si>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</si>
  <si>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</si>
  <si>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</si>
  <si>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</si>
  <si>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</si>
  <si>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</si>
  <si>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</si>
  <si>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</si>
  <si>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</si>
  <si>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</si>
  <si>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</si>
  <si>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</si>
  <si>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</si>
  <si>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</si>
  <si>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</si>
  <si>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</si>
  <si>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</si>
  <si>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</si>
  <si>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</si>
  <si>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</si>
  <si>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</si>
  <si>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</si>
  <si>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</si>
  <si>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</si>
  <si>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</si>
  <si>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</si>
  <si>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</si>
  <si>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</si>
  <si>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</si>
  <si>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</si>
  <si>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</si>
  <si>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</si>
  <si>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</si>
  <si>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</si>
  <si>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</si>
  <si>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</si>
  <si>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</si>
  <si>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</si>
  <si>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</si>
  <si>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</si>
  <si>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</si>
  <si>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</si>
  <si>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</si>
  <si>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</si>
  <si>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</si>
  <si>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</si>
  <si>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</si>
  <si>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</si>
  <si>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</si>
  <si>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</si>
  <si>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</si>
  <si>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</si>
  <si>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</si>
  <si>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</si>
  <si>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</si>
  <si>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</si>
  <si>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</si>
  <si>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</si>
  <si>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</si>
  <si>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</si>
  <si>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</si>
  <si>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</si>
  <si>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</si>
  <si>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</si>
  <si>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</si>
  <si>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</si>
  <si>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</si>
  <si>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</si>
  <si>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</si>
  <si>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</si>
  <si>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</si>
  <si>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</si>
  <si>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</si>
  <si>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</si>
  <si>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</si>
  <si>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</si>
  <si>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</si>
  <si>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</si>
  <si>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</si>
  <si>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</si>
  <si>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</si>
  <si>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</si>
  <si>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</si>
  <si>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</si>
  <si>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</si>
  <si>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</si>
  <si>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</si>
  <si>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</si>
  <si>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</si>
  <si>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</si>
  <si>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</si>
  <si>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</si>
  <si>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</si>
  <si>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</si>
  <si>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</si>
  <si>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</si>
  <si>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</si>
  <si>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</si>
  <si>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</si>
  <si>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</si>
  <si>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</si>
  <si>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</si>
  <si>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</si>
  <si>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</si>
  <si>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</si>
  <si>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</si>
  <si>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</si>
  <si>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</si>
  <si>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</si>
  <si>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</si>
  <si>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</si>
  <si>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</si>
  <si>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</si>
  <si>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</si>
  <si>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</si>
  <si>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</si>
  <si>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</si>
  <si>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</si>
  <si>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</si>
  <si>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</si>
  <si>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</si>
  <si>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</si>
  <si>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</si>
  <si>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</si>
  <si>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</si>
  <si>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</si>
  <si>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</si>
  <si>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</si>
  <si>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</si>
  <si>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</si>
  <si>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</si>
  <si>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</si>
  <si>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</si>
  <si>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</si>
  <si>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</si>
  <si>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</si>
  <si>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</si>
  <si>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</si>
  <si>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</si>
  <si>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</si>
  <si>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</si>
  <si>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</si>
  <si>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</si>
  <si>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</si>
  <si>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</si>
  <si>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</si>
  <si>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</si>
  <si>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</si>
  <si>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</si>
  <si>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</si>
  <si>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</si>
  <si>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</si>
  <si>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</si>
  <si>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</si>
  <si>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</si>
  <si>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</si>
  <si>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</si>
  <si>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</si>
  <si>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</si>
  <si>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</si>
  <si>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</si>
  <si>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</si>
  <si>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</si>
  <si>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</si>
  <si>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</si>
  <si>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</si>
  <si>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</si>
  <si>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</si>
  <si>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</si>
  <si>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</si>
  <si>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</si>
  <si>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</si>
  <si>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</si>
  <si>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</si>
  <si>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</si>
  <si>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</si>
  <si>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</si>
  <si>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</si>
  <si>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</si>
  <si>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</si>
  <si>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</si>
  <si>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</si>
  <si>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</si>
  <si>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</si>
  <si>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</si>
  <si>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</si>
  <si>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</si>
  <si>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</si>
  <si>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</si>
  <si>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</si>
  <si>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</si>
  <si>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</si>
  <si>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</si>
  <si>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</si>
  <si>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</si>
  <si>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</si>
  <si>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</si>
  <si>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</si>
  <si>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</si>
  <si>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</si>
  <si>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</si>
  <si>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</si>
  <si>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</si>
  <si>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</si>
  <si>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</si>
  <si>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</si>
  <si>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</si>
  <si>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</si>
  <si>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</si>
  <si>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</si>
  <si>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</si>
  <si>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</si>
  <si>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</si>
  <si>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</si>
  <si>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</si>
  <si>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</si>
  <si>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</si>
  <si>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</si>
  <si>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</si>
  <si>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</si>
  <si>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</si>
  <si>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</si>
  <si>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</si>
  <si>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</si>
  <si>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</si>
  <si>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</si>
  <si>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</si>
  <si>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</si>
  <si>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</si>
  <si>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</si>
  <si>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</si>
  <si>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</si>
  <si>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</si>
  <si>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</si>
  <si>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</si>
  <si>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</si>
  <si>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</si>
  <si>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</si>
  <si>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</si>
  <si>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</si>
  <si>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</si>
  <si>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</si>
  <si>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</si>
  <si>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</si>
  <si>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</si>
  <si>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</si>
  <si>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</si>
  <si>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</si>
  <si>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</si>
  <si>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</si>
  <si>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</si>
  <si>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</si>
  <si>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</si>
  <si>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</si>
  <si>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</si>
  <si>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</si>
  <si>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</si>
  <si>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</si>
  <si>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</si>
  <si>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</si>
  <si>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</si>
  <si>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</si>
  <si>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</si>
  <si>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</si>
  <si>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</si>
  <si>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</si>
  <si>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</si>
  <si>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</si>
  <si>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</si>
  <si>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</si>
  <si>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</si>
  <si>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</si>
  <si>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</si>
  <si>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</si>
  <si>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</si>
  <si>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</si>
  <si>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</si>
  <si>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</si>
  <si>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</si>
  <si>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</si>
  <si>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</si>
  <si>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</si>
  <si>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</si>
  <si>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</si>
  <si>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</si>
  <si>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</si>
  <si>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</si>
  <si>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</si>
  <si>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</si>
  <si>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</si>
  <si>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</si>
  <si>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</si>
  <si>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</si>
  <si>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</si>
  <si>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</si>
  <si>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</si>
  <si>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</si>
  <si>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</si>
  <si>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</si>
  <si>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</si>
  <si>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</si>
  <si>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</si>
  <si>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</si>
  <si>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</si>
  <si>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</si>
  <si>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</si>
  <si>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</si>
  <si>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</si>
  <si>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</si>
  <si>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</si>
  <si>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</si>
  <si>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</si>
  <si>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</si>
  <si>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</si>
  <si>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</si>
  <si>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</si>
  <si>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</si>
  <si>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</si>
  <si>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</si>
  <si>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</si>
  <si>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</si>
  <si>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</si>
  <si>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</si>
  <si>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</si>
  <si>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</si>
  <si>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</si>
  <si>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</si>
  <si>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</si>
  <si>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</si>
  <si>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</si>
  <si>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</si>
  <si>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</si>
  <si>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</si>
  <si>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</si>
  <si>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</si>
  <si>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</si>
  <si>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</si>
  <si>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</si>
  <si>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</si>
  <si>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</si>
  <si>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</si>
  <si>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</si>
  <si>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</si>
  <si>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</si>
  <si>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</si>
  <si>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</si>
  <si>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</si>
  <si>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</si>
  <si>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</si>
  <si>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</si>
  <si>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</si>
  <si>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</si>
  <si>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</si>
  <si>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</si>
  <si>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</si>
  <si>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</si>
  <si>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</si>
  <si>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</si>
  <si>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</si>
  <si>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</si>
  <si>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</si>
  <si>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</si>
  <si>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</si>
  <si>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</si>
  <si>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</si>
  <si>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</si>
  <si>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</si>
  <si>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</si>
  <si>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</si>
  <si>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</si>
  <si>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</si>
  <si>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</si>
  <si>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</si>
  <si>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</si>
  <si>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</si>
  <si>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</si>
  <si>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</si>
  <si>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</si>
  <si>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</si>
  <si>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</si>
  <si>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</si>
  <si>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</si>
  <si>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</si>
  <si>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</si>
  <si>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</si>
  <si>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</si>
  <si>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</si>
  <si>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</si>
  <si>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</si>
  <si>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</si>
  <si>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</si>
  <si>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</si>
  <si>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</si>
  <si>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</si>
  <si>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</si>
  <si>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</si>
  <si>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</si>
  <si>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</si>
  <si>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</si>
  <si>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</si>
  <si>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</si>
  <si>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</si>
  <si>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</si>
  <si>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</si>
  <si>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</si>
  <si>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</si>
  <si>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</si>
  <si>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</si>
  <si>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</si>
  <si>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</si>
  <si>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</si>
  <si>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</si>
  <si>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</si>
  <si>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</si>
  <si>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</si>
  <si>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</si>
  <si>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</si>
  <si>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</si>
  <si>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</si>
  <si>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</si>
  <si>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</si>
  <si>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</si>
  <si>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</si>
  <si>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</si>
  <si>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</si>
  <si>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</si>
  <si>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</si>
  <si>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</si>
  <si>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</si>
  <si>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</si>
  <si>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</si>
  <si>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</si>
  <si>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</si>
  <si>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</si>
  <si>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</si>
  <si>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</si>
  <si>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</si>
  <si>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</si>
  <si>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</si>
  <si>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</si>
  <si>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</si>
  <si>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</si>
  <si>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</si>
  <si>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</si>
  <si>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</si>
  <si>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</si>
  <si>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</si>
  <si>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</si>
  <si>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</si>
  <si>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</si>
  <si>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</si>
  <si>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</si>
  <si>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</si>
  <si>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</si>
  <si>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</si>
  <si>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</si>
  <si>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</si>
  <si>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</si>
  <si>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</si>
  <si>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</si>
  <si>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</si>
  <si>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</si>
  <si>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</si>
  <si>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</si>
  <si>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</si>
  <si>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</si>
  <si>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</si>
  <si>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</si>
  <si>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</si>
  <si>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</si>
  <si>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</si>
  <si>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</si>
  <si>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</si>
  <si>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</si>
  <si>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</si>
  <si>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</si>
  <si>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</si>
  <si>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</si>
  <si>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</si>
  <si>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</si>
  <si>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</si>
  <si>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</si>
  <si>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</si>
  <si>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</si>
  <si>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</si>
  <si>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</si>
  <si>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</si>
  <si>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</si>
  <si>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</si>
  <si>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</si>
  <si>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</si>
  <si>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</si>
  <si>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</si>
  <si>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</si>
  <si>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</si>
  <si>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</si>
  <si>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</si>
  <si>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</si>
  <si>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</si>
  <si>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</si>
  <si>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</si>
  <si>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</si>
  <si>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</si>
  <si>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</si>
  <si>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</si>
  <si>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</si>
  <si>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</si>
  <si>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</si>
  <si>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</si>
  <si>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</si>
  <si>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</si>
  <si>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</si>
  <si>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</si>
  <si>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</si>
  <si>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</si>
  <si>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</si>
  <si>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</si>
  <si>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</si>
  <si>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</si>
  <si>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</si>
  <si>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</si>
  <si>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</si>
  <si>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</si>
  <si>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</si>
  <si>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</si>
  <si>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</si>
  <si>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</si>
  <si>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</si>
  <si>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</si>
  <si>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</si>
  <si>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</si>
  <si>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</si>
  <si>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</si>
  <si>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</si>
  <si>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</si>
  <si>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</si>
  <si>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</si>
  <si>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</si>
  <si>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</si>
  <si>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</si>
  <si>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</si>
  <si>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</si>
  <si>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</si>
  <si>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</si>
  <si>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</si>
  <si>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</si>
  <si>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</si>
  <si>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</si>
  <si>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</si>
  <si>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</si>
  <si>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</si>
  <si>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</si>
  <si>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</si>
  <si>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</si>
  <si>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</si>
  <si>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</si>
  <si>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</si>
  <si>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</si>
  <si>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</si>
  <si>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</si>
  <si>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</si>
  <si>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</si>
  <si>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</si>
  <si>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</si>
  <si>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</si>
  <si>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</si>
  <si>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</si>
  <si>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</si>
  <si>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</si>
  <si>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</si>
  <si>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</si>
  <si>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</si>
  <si>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</si>
  <si>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</si>
  <si>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</si>
  <si>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</si>
  <si>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</si>
  <si>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</si>
  <si>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</si>
  <si>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</si>
  <si>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</si>
  <si>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</si>
  <si>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</si>
  <si>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</si>
  <si>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</si>
  <si>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</si>
  <si>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</si>
  <si>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</si>
  <si>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</si>
  <si>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</si>
  <si>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</si>
  <si>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</si>
  <si>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</si>
  <si>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</si>
  <si>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</si>
  <si>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</si>
  <si>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</si>
  <si>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</si>
  <si>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</si>
  <si>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</si>
  <si>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</si>
  <si>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</si>
  <si>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</si>
  <si>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</si>
  <si>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</si>
  <si>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</si>
  <si>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</si>
  <si>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</si>
  <si>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</si>
  <si>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</si>
  <si>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</si>
  <si>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</si>
  <si>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</si>
  <si>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</si>
  <si>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</si>
  <si>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</si>
  <si>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</si>
  <si>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</si>
  <si>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</si>
  <si>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</si>
  <si>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</si>
  <si>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</si>
  <si>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</si>
  <si>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</si>
  <si>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</si>
  <si>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</si>
  <si>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</si>
  <si>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</si>
  <si>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</si>
  <si>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</si>
  <si>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</si>
  <si>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</si>
  <si>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</si>
  <si>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</si>
  <si>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</si>
  <si>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</si>
  <si>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</si>
  <si>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</si>
  <si>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</si>
  <si>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</si>
  <si>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</si>
  <si>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</si>
  <si>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</si>
  <si>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</si>
  <si>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</si>
  <si>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</si>
  <si>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</si>
  <si>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</si>
  <si>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</si>
  <si>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</si>
  <si>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</si>
  <si>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</si>
  <si>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</si>
  <si>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</si>
  <si>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</si>
  <si>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</si>
  <si>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</si>
  <si>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</si>
  <si>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</si>
  <si>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</si>
  <si>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</si>
  <si>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</si>
  <si>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</si>
  <si>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</si>
  <si>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</si>
  <si>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</si>
  <si>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</si>
  <si>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</si>
  <si>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</si>
  <si>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</si>
  <si>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</si>
  <si>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</si>
  <si>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</si>
  <si>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</si>
  <si>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</si>
  <si>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</si>
  <si>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</si>
  <si>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</si>
  <si>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</si>
  <si>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</si>
  <si>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</si>
  <si>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</si>
  <si>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</si>
  <si>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</si>
  <si>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</si>
  <si>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</si>
  <si>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</si>
  <si>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</si>
  <si>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</si>
  <si>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</si>
  <si>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</si>
  <si>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</si>
  <si>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</si>
  <si>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</si>
  <si>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</si>
  <si>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</si>
  <si>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</si>
  <si>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</si>
  <si>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</si>
  <si>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</si>
  <si>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</si>
  <si>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</si>
  <si>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</si>
  <si>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</si>
  <si>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</si>
  <si>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</si>
  <si>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</si>
  <si>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</si>
  <si>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</si>
  <si>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</si>
  <si>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</si>
  <si>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</si>
  <si>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</si>
  <si>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</si>
  <si>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</si>
  <si>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</si>
  <si>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</si>
  <si>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</si>
  <si>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</si>
  <si>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</si>
  <si>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</si>
  <si>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</si>
  <si>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</si>
  <si>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</si>
  <si>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</si>
  <si>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</si>
  <si>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</si>
  <si>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</si>
  <si>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</si>
  <si>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</si>
  <si>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</si>
  <si>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</si>
  <si>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</si>
  <si>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</si>
  <si>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</si>
  <si>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</si>
  <si>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</si>
  <si>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</si>
  <si>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</si>
  <si>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</si>
  <si>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</si>
  <si>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</si>
  <si>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</si>
  <si>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</si>
  <si>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</si>
  <si>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</si>
  <si>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</si>
  <si>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</si>
  <si>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</si>
  <si>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</si>
  <si>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</si>
  <si>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</si>
  <si>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</si>
  <si>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</si>
  <si>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</si>
  <si>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</si>
  <si>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</si>
  <si>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</si>
  <si>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</si>
  <si>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</si>
  <si>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</si>
  <si>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</si>
  <si>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</si>
  <si>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</si>
  <si>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</si>
  <si>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</si>
  <si>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</si>
  <si>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</si>
  <si>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</si>
  <si>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</si>
  <si>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</si>
  <si>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</si>
  <si>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</si>
  <si>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</si>
  <si>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</si>
  <si>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</si>
  <si>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</si>
  <si>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</si>
  <si>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</si>
  <si>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</si>
  <si>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</si>
  <si>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</si>
  <si>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</si>
  <si>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</si>
  <si>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</si>
  <si>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</si>
  <si>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</si>
  <si>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</si>
  <si>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</si>
  <si>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</si>
  <si>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</si>
  <si>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</si>
  <si>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</si>
  <si>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</si>
  <si>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</si>
  <si>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</si>
  <si>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</si>
  <si>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</si>
  <si>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</si>
  <si>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</si>
  <si>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</si>
  <si>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</si>
  <si>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</si>
  <si>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</si>
  <si>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</si>
  <si>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</si>
  <si>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</si>
  <si>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</si>
  <si>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</si>
  <si>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</si>
  <si>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</si>
  <si>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</si>
  <si>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</si>
  <si>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</si>
  <si>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</si>
  <si>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</si>
  <si>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</si>
  <si>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</si>
  <si>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</si>
  <si>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</si>
  <si>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</si>
  <si>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</si>
  <si>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</si>
  <si>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</si>
  <si>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</si>
  <si>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</si>
  <si>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</si>
  <si>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</si>
  <si>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</si>
  <si>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</si>
  <si>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</si>
  <si>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</si>
  <si>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</si>
  <si>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</si>
  <si>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</si>
  <si>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</si>
  <si>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</si>
  <si>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</si>
  <si>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</si>
  <si>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</si>
  <si>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</si>
  <si>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</si>
  <si>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</si>
  <si>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</si>
  <si>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</si>
  <si>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</si>
  <si>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</si>
  <si>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</si>
  <si>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</si>
  <si>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</si>
  <si>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</si>
  <si>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</si>
  <si>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</si>
  <si>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</si>
  <si>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</si>
  <si>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</si>
  <si>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</si>
  <si>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</si>
  <si>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</si>
  <si>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</si>
  <si>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</si>
  <si>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</si>
  <si>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</si>
  <si>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</si>
  <si>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</si>
  <si>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</si>
  <si>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</si>
  <si>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</si>
  <si>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</si>
  <si>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</si>
  <si>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</si>
  <si>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</si>
  <si>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</si>
  <si>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</si>
  <si>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</si>
  <si>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</si>
  <si>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</si>
  <si>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</si>
  <si>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</si>
  <si>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</si>
  <si>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</si>
  <si>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</si>
  <si>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</si>
  <si>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</si>
  <si>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</si>
  <si>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</si>
  <si>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</si>
  <si>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</si>
  <si>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</si>
  <si>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</si>
  <si>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</si>
  <si>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</si>
  <si>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</si>
  <si>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</si>
  <si>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</si>
  <si>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</si>
  <si>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</si>
  <si>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</si>
  <si>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</si>
  <si>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</si>
  <si>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</si>
  <si>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</si>
  <si>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</si>
  <si>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</si>
  <si>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</si>
  <si>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</si>
  <si>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</si>
  <si>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</si>
  <si>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</si>
  <si>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</si>
  <si>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</si>
  <si>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</si>
  <si>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</si>
  <si>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</si>
  <si>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</si>
  <si>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</si>
  <si>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</si>
  <si>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</si>
  <si>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</si>
  <si>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</si>
  <si>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</si>
  <si>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</si>
  <si>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</si>
  <si>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</si>
  <si>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</si>
  <si>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</si>
  <si>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</si>
  <si>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</si>
  <si>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</si>
  <si>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</si>
  <si>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</si>
  <si>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</si>
  <si>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</si>
  <si>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</si>
  <si>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</si>
  <si>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</si>
  <si>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</si>
  <si>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</si>
  <si>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</si>
  <si>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</si>
  <si>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</si>
  <si>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</si>
  <si>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</si>
  <si>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</si>
  <si>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</si>
  <si>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</si>
  <si>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</si>
  <si>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</si>
  <si>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</si>
  <si>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</si>
  <si>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</si>
  <si>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</si>
  <si>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</si>
  <si>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</si>
  <si>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</si>
  <si>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</si>
  <si>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</si>
  <si>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</si>
  <si>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</si>
  <si>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</si>
  <si>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</si>
  <si>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</si>
  <si>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</si>
  <si>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</si>
  <si>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</si>
  <si>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</si>
  <si>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</si>
  <si>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</si>
  <si>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</si>
  <si>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</si>
  <si>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</si>
  <si>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</si>
  <si>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</si>
  <si>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</si>
  <si>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</si>
  <si>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</si>
  <si>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</si>
  <si>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</si>
  <si>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</si>
  <si>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</si>
  <si>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</si>
  <si>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</si>
  <si>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</si>
  <si>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</si>
  <si>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</si>
  <si>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</si>
  <si>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</si>
  <si>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</si>
  <si>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</si>
  <si>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</si>
  <si>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</si>
  <si>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</si>
  <si>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</si>
  <si>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</si>
  <si>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</si>
  <si>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</si>
  <si>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</si>
  <si>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</si>
  <si>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</si>
  <si>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</si>
  <si>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</si>
  <si>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</si>
  <si>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</si>
  <si>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</si>
  <si>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</si>
  <si>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</si>
  <si>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</si>
  <si>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</si>
  <si>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</si>
  <si>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</si>
  <si>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</si>
  <si>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</si>
  <si>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</si>
  <si>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</si>
  <si>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</si>
  <si>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</si>
  <si>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</si>
  <si>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</si>
  <si>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</si>
  <si>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</si>
  <si>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</si>
  <si>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</si>
  <si>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</si>
  <si>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</si>
  <si>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</si>
  <si>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</si>
  <si>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</si>
  <si>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</si>
  <si>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</si>
  <si>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</si>
  <si>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</si>
  <si>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</si>
  <si>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</si>
  <si>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</si>
  <si>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</si>
  <si>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</si>
  <si>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</si>
  <si>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</si>
  <si>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</si>
  <si>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</si>
  <si>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</si>
  <si>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</si>
  <si>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</si>
  <si>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</si>
  <si>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</si>
  <si>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</si>
  <si>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</si>
  <si>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</si>
  <si>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</si>
  <si>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</si>
  <si>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</si>
  <si>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</si>
  <si>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</si>
  <si>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</si>
  <si>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</si>
  <si>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</si>
  <si>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</si>
  <si>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</si>
  <si>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</si>
  <si>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</si>
  <si>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</si>
  <si>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</si>
  <si>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</si>
  <si>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</si>
  <si>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</si>
  <si>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</si>
  <si>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</si>
  <si>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</si>
  <si>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</si>
  <si>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</si>
  <si>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</si>
  <si>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</si>
  <si>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</si>
  <si>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</si>
  <si>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</si>
  <si>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</si>
  <si>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</si>
  <si>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</si>
  <si>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</si>
  <si>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</si>
  <si>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</si>
  <si>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</si>
  <si>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</si>
  <si>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</si>
  <si>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</si>
  <si>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</si>
  <si>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</si>
  <si>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</si>
  <si>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</si>
  <si>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</si>
  <si>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</si>
  <si>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</si>
  <si>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</si>
  <si>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</si>
  <si>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</si>
  <si>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</si>
  <si>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</si>
  <si>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</si>
  <si>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</si>
  <si>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</si>
  <si>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</si>
  <si>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</si>
  <si>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</si>
  <si>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</si>
  <si>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</si>
  <si>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</si>
  <si>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</si>
  <si>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</si>
  <si>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</si>
  <si>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</si>
  <si>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</si>
  <si>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</si>
  <si>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</si>
  <si>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</si>
  <si>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</si>
  <si>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</si>
  <si>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</si>
  <si>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</si>
  <si>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</si>
  <si>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</si>
  <si>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</si>
  <si>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</si>
  <si>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</si>
  <si>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</si>
  <si>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</si>
  <si>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</si>
  <si>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</si>
  <si>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</si>
  <si>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</si>
  <si>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</si>
  <si>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</si>
  <si>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</si>
  <si>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</si>
  <si>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</si>
  <si>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</si>
  <si>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</si>
  <si>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</si>
  <si>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</si>
  <si>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</si>
  <si>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</si>
  <si>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</si>
  <si>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</si>
  <si>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</si>
  <si>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</si>
  <si>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</si>
  <si>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</si>
  <si>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</si>
  <si>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</si>
  <si>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</si>
  <si>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</si>
  <si>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</si>
  <si>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</si>
  <si>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</si>
  <si>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</si>
  <si>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</si>
  <si>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</si>
  <si>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</si>
  <si>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</si>
  <si>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</si>
  <si>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</si>
  <si>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</si>
  <si>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</si>
  <si>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</si>
  <si>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</si>
  <si>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</si>
  <si>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</si>
  <si>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</si>
  <si>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</si>
  <si>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</si>
  <si>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</si>
  <si>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</si>
  <si>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</si>
  <si>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</si>
  <si>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</si>
  <si>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</si>
  <si>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</si>
  <si>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</si>
  <si>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</si>
  <si>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</si>
  <si>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</si>
  <si>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</si>
  <si>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</si>
  <si>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</si>
  <si>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</si>
  <si>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</si>
  <si>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</si>
  <si>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</si>
  <si>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</si>
  <si>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</si>
  <si>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</si>
  <si>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</si>
  <si>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</si>
  <si>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</si>
  <si>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</si>
  <si>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</si>
  <si>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</si>
  <si>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</si>
  <si>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</si>
  <si>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</si>
  <si>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</si>
  <si>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</si>
  <si>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</si>
  <si>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</si>
  <si>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</si>
  <si>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</si>
  <si>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</si>
  <si>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</si>
  <si>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</si>
  <si>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</si>
  <si>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</si>
  <si>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</si>
  <si>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</si>
  <si>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</si>
  <si>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</si>
  <si>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</si>
  <si>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</si>
  <si>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</si>
  <si>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</si>
  <si>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</si>
  <si>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</si>
  <si>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</si>
  <si>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</si>
  <si>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</si>
  <si>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</si>
  <si>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</si>
  <si>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</si>
  <si>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</si>
  <si>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</si>
  <si>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</si>
  <si>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</si>
  <si>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</si>
  <si>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</si>
  <si>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</si>
  <si>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</si>
  <si>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</si>
  <si>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</si>
  <si>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</si>
  <si>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</si>
  <si>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</si>
  <si>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</si>
  <si>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</si>
  <si>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</si>
  <si>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</si>
  <si>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</si>
  <si>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</si>
  <si>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</si>
  <si>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</si>
  <si>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</si>
  <si>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</si>
  <si>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</si>
  <si>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</si>
  <si>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</si>
  <si>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</si>
  <si>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</si>
  <si>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</si>
  <si>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</si>
  <si>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</si>
  <si>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</si>
  <si>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</si>
  <si>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</si>
  <si>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</si>
  <si>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</si>
  <si>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</si>
  <si>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</si>
  <si>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</si>
  <si>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</si>
  <si>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</si>
  <si>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</si>
  <si>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</si>
  <si>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</si>
  <si>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</si>
  <si>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</si>
  <si>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</si>
  <si>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</si>
  <si>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</si>
  <si>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</si>
  <si>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</si>
  <si>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</si>
  <si>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</si>
  <si>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</si>
  <si>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</si>
  <si>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</si>
  <si>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</si>
  <si>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</si>
  <si>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</si>
  <si>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</si>
  <si>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</si>
  <si>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</si>
  <si>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</si>
  <si>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</si>
  <si>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</si>
  <si>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</si>
  <si>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</si>
  <si>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</si>
  <si>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</si>
  <si>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</si>
  <si>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</si>
  <si>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</si>
  <si>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</si>
  <si>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</si>
  <si>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</si>
  <si>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</si>
  <si>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</si>
  <si>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</si>
  <si>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</si>
  <si>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</si>
  <si>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</si>
  <si>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</si>
  <si>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</si>
  <si>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</si>
  <si>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</si>
  <si>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</si>
  <si>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</si>
  <si>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</si>
  <si>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</si>
  <si>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</si>
  <si>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</si>
  <si>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</si>
  <si>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</si>
  <si>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</si>
  <si>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</si>
  <si>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</si>
  <si>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</si>
  <si>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</si>
  <si>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</si>
  <si>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</si>
  <si>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</si>
  <si>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</si>
  <si>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</si>
  <si>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</si>
  <si>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</si>
  <si>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</si>
  <si>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</si>
  <si>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</si>
  <si>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</si>
  <si>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</si>
  <si>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</si>
  <si>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</si>
  <si>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</si>
  <si>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</si>
  <si>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</si>
  <si>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</si>
  <si>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</si>
  <si>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</si>
  <si>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</si>
  <si>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</si>
  <si>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</si>
  <si>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</si>
  <si>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</si>
  <si>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</si>
  <si>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</si>
  <si>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</si>
  <si>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</si>
  <si>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</si>
  <si>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</si>
  <si>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</si>
  <si>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</si>
  <si>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</si>
  <si>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</si>
  <si>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</si>
  <si>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</si>
  <si>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</si>
  <si>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</si>
  <si>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</si>
  <si>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</si>
  <si>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</si>
  <si>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</si>
  <si>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</si>
  <si>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</si>
  <si>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</si>
  <si>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</si>
  <si>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</si>
  <si>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</si>
  <si>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</si>
  <si>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</si>
  <si>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</si>
  <si>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</si>
  <si>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</si>
  <si>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</si>
  <si>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</si>
  <si>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</si>
  <si>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</si>
  <si>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</si>
  <si>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</si>
  <si>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</si>
  <si>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</si>
  <si>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</si>
  <si>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</si>
  <si>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</si>
  <si>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</si>
  <si>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</si>
  <si>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</si>
  <si>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</si>
  <si>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</si>
  <si>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</si>
  <si>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</si>
  <si>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</si>
  <si>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</si>
  <si>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</si>
  <si>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</si>
  <si>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</si>
  <si>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</si>
  <si>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</si>
  <si>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</si>
  <si>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</si>
  <si>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</si>
  <si>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</si>
  <si>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</si>
  <si>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</si>
  <si>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</si>
  <si>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</si>
  <si>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</si>
  <si>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</si>
  <si>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</si>
  <si>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</si>
  <si>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</si>
  <si>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</si>
  <si>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</si>
  <si>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</si>
  <si>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</si>
  <si>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</si>
  <si>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</si>
  <si>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</si>
  <si>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</si>
  <si>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</si>
  <si>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</si>
  <si>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</si>
  <si>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</si>
  <si>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</si>
  <si>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</si>
  <si>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</si>
  <si>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</si>
  <si>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</si>
  <si>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</si>
  <si>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</si>
  <si>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</si>
  <si>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</si>
  <si>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</si>
  <si>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</si>
  <si>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</si>
  <si>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</si>
  <si>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</si>
  <si>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</si>
  <si>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</si>
  <si>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</si>
  <si>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</si>
  <si>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</si>
  <si>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</si>
  <si>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</si>
  <si>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</si>
  <si>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</si>
  <si>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</si>
  <si>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</si>
  <si>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</si>
  <si>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</si>
  <si>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</si>
  <si>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</si>
  <si>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</si>
  <si>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</si>
  <si>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</si>
  <si>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</si>
  <si>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</si>
  <si>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</si>
  <si>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</si>
  <si>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</si>
  <si>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</si>
  <si>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</si>
  <si>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</si>
  <si>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</si>
  <si>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</si>
  <si>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</si>
  <si>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</si>
  <si>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</si>
  <si>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</si>
  <si>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</si>
  <si>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</si>
  <si>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</si>
  <si>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</si>
  <si>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</si>
  <si>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</si>
  <si>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</si>
  <si>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</si>
  <si>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</si>
  <si>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</si>
  <si>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</si>
  <si>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</si>
  <si>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</si>
  <si>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</si>
  <si>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</si>
  <si>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</si>
  <si>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</si>
  <si>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</si>
  <si>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</si>
  <si>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</si>
  <si>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</si>
  <si>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</si>
  <si>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</si>
  <si>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</si>
  <si>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</si>
  <si>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</si>
  <si>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</si>
  <si>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</si>
  <si>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</si>
  <si>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</si>
  <si>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</si>
  <si>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</si>
  <si>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</si>
  <si>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</si>
  <si>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</si>
  <si>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</si>
  <si>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</si>
  <si>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</si>
  <si>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</si>
  <si>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</si>
  <si>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</si>
  <si>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</si>
  <si>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</si>
  <si>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</si>
  <si>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</si>
  <si>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</si>
  <si>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</si>
  <si>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</si>
  <si>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</si>
  <si>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</si>
  <si>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</si>
  <si>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</si>
  <si>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</si>
  <si>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</si>
  <si>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</si>
  <si>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</si>
  <si>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</si>
  <si>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</si>
  <si>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</si>
  <si>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</si>
  <si>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</si>
  <si>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</si>
  <si>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</si>
  <si>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</si>
  <si>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</si>
  <si>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</si>
  <si>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</si>
  <si>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</si>
  <si>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</si>
  <si>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</si>
  <si>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</si>
  <si>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</si>
  <si>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</si>
  <si>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</si>
  <si>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</si>
  <si>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</si>
  <si>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</si>
  <si>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</si>
  <si>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</si>
  <si>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</si>
  <si>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</si>
  <si>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</si>
  <si>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</si>
  <si>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</si>
  <si>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</si>
  <si>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</si>
  <si>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</si>
  <si>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</si>
  <si>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</si>
  <si>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</si>
  <si>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</si>
  <si>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</si>
  <si>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</si>
  <si>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</si>
  <si>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</si>
  <si>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</si>
  <si>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</si>
  <si>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</si>
  <si>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</si>
  <si>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</si>
  <si>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</si>
  <si>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</si>
  <si>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</si>
  <si>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</si>
  <si>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</si>
  <si>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</si>
  <si>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</si>
  <si>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</si>
  <si>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</si>
  <si>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</si>
  <si>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</si>
  <si>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</si>
  <si>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</si>
  <si>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</si>
  <si>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</si>
  <si>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</si>
  <si>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</si>
  <si>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</si>
  <si>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</si>
  <si>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</si>
  <si>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</si>
  <si>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</si>
  <si>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</si>
  <si>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</si>
  <si>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</si>
  <si>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</si>
  <si>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</si>
  <si>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</si>
  <si>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</si>
  <si>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</si>
  <si>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</si>
  <si>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</si>
  <si>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</si>
  <si>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</si>
  <si>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</si>
  <si>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</si>
  <si>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</si>
  <si>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</si>
  <si>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</si>
  <si>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</si>
  <si>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</si>
  <si>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</si>
  <si>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</si>
  <si>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</si>
  <si>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</si>
  <si>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</si>
  <si>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</si>
  <si>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</si>
  <si>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</si>
  <si>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</si>
  <si>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</si>
  <si>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</si>
  <si>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</si>
  <si>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</si>
  <si>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</si>
  <si>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</si>
  <si>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</si>
  <si>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</si>
  <si>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</si>
  <si>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</si>
  <si>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</si>
  <si>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</si>
  <si>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</si>
  <si>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</si>
  <si>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</si>
  <si>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</si>
  <si>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</si>
  <si>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</si>
  <si>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</si>
  <si>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</si>
  <si>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</si>
  <si>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</si>
  <si>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</si>
  <si>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</si>
  <si>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</si>
  <si>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</si>
  <si>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</si>
  <si>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</si>
  <si>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</si>
  <si>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</si>
  <si>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</si>
  <si>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</si>
  <si>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</si>
  <si>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</si>
  <si>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</si>
  <si>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</si>
  <si>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</si>
  <si>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</si>
  <si>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</si>
  <si>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</si>
  <si>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</si>
  <si>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</si>
  <si>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</si>
  <si>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</si>
  <si>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</si>
  <si>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</si>
  <si>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</si>
  <si>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</si>
  <si>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</si>
  <si>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</si>
  <si>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</si>
  <si>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</si>
  <si>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</si>
  <si>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</si>
  <si>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</si>
  <si>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</si>
  <si>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</si>
  <si>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</si>
  <si>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</si>
  <si>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</si>
  <si>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</si>
  <si>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</si>
  <si>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</si>
  <si>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</si>
  <si>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</si>
  <si>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</si>
  <si>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</si>
  <si>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</si>
  <si>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</si>
  <si>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</si>
  <si>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</si>
  <si>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</si>
  <si>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</si>
  <si>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</si>
  <si>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</si>
  <si>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</si>
  <si>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</si>
  <si>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</si>
  <si>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</si>
  <si>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</si>
  <si>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</si>
  <si>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</si>
  <si>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</si>
  <si>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</si>
  <si>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</si>
  <si>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</si>
  <si>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</si>
  <si>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</si>
  <si>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</si>
  <si>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</si>
  <si>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</si>
  <si>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</si>
  <si>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</si>
  <si>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</si>
  <si>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</si>
  <si>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</si>
  <si>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</si>
  <si>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</si>
  <si>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</si>
  <si>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</si>
  <si>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</si>
  <si>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</si>
  <si>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</si>
  <si>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</si>
  <si>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</si>
  <si>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</si>
  <si>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</si>
  <si>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</si>
  <si>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</si>
  <si>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</si>
  <si>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</si>
  <si>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</si>
  <si>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</si>
  <si>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</si>
  <si>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</si>
  <si>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</si>
  <si>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</si>
  <si>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</si>
  <si>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</si>
  <si>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</si>
  <si>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</si>
  <si>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</si>
  <si>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</si>
  <si>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</si>
  <si>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</si>
  <si>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</si>
  <si>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</si>
  <si>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</si>
  <si>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</si>
  <si>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</si>
  <si>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</si>
  <si>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</si>
  <si>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</si>
  <si>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</si>
  <si>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</si>
  <si>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</si>
  <si>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</si>
  <si>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</si>
  <si>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</si>
  <si>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</si>
  <si>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</si>
  <si>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</si>
  <si>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</si>
  <si>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</si>
  <si>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</si>
  <si>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</si>
  <si>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</si>
  <si>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</si>
  <si>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</si>
  <si>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</si>
  <si>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</si>
  <si>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</si>
  <si>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</si>
  <si>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</si>
  <si>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</si>
  <si>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</si>
  <si>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</si>
  <si>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</si>
  <si>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</si>
  <si>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</si>
  <si>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</si>
  <si>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</si>
  <si>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</si>
  <si>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</si>
  <si>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</si>
  <si>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</si>
  <si>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</si>
  <si>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</si>
  <si>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</si>
  <si>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</si>
  <si>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</si>
  <si>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</si>
  <si>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</si>
  <si>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</si>
  <si>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</si>
  <si>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</si>
  <si>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</si>
  <si>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</si>
  <si>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</si>
  <si>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</si>
  <si>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</si>
  <si>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</si>
  <si>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</si>
  <si>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</si>
  <si>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</si>
  <si>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</si>
  <si>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</si>
  <si>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</si>
  <si>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</si>
  <si>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</si>
  <si>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</si>
  <si>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</si>
  <si>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</si>
  <si>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</si>
  <si>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</si>
  <si>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</si>
  <si>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</si>
  <si>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</si>
  <si>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</si>
  <si>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</si>
  <si>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</si>
  <si>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</si>
  <si>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</si>
  <si>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</si>
  <si>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</si>
  <si>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</si>
  <si>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</si>
  <si>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</si>
  <si>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</si>
  <si>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</si>
  <si>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</si>
  <si>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</si>
  <si>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</si>
  <si>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</si>
  <si>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</si>
  <si>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</si>
  <si>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</si>
  <si>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</si>
  <si>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</si>
  <si>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</si>
  <si>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</si>
  <si>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</si>
  <si>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</si>
  <si>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</si>
  <si>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</si>
  <si>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</si>
  <si>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</si>
  <si>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</si>
  <si>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</si>
  <si>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</si>
  <si>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</si>
  <si>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</si>
  <si>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</si>
  <si>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</si>
  <si>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</si>
  <si>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</si>
  <si>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</si>
  <si>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</si>
  <si>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</si>
  <si>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</si>
  <si>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</si>
  <si>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</si>
  <si>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</si>
  <si>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</si>
  <si>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</si>
  <si>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</si>
  <si>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</si>
  <si>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</si>
  <si>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</si>
  <si>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</si>
  <si>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</si>
  <si>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</si>
  <si>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</si>
  <si>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</si>
  <si>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</si>
  <si>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</si>
  <si>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</si>
  <si>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</si>
  <si>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</si>
  <si>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</si>
  <si>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</si>
  <si>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</si>
  <si>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</si>
  <si>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</si>
  <si>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</si>
  <si>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</si>
  <si>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</si>
  <si>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</si>
  <si>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</si>
  <si>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</si>
  <si>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</si>
  <si>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</si>
  <si>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</si>
  <si>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</si>
  <si>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</si>
  <si>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</si>
  <si>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</si>
  <si>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</si>
  <si>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</si>
  <si>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</si>
  <si>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</si>
  <si>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</si>
  <si>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</si>
  <si>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</si>
  <si>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</si>
  <si>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</si>
  <si>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</si>
  <si>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</si>
  <si>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</si>
  <si>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</si>
  <si>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</si>
  <si>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</si>
  <si>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</si>
  <si>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</si>
  <si>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</si>
  <si>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</si>
  <si>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</si>
  <si>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</si>
  <si>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</si>
  <si>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</si>
  <si>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</si>
  <si>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</si>
  <si>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</si>
  <si>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</si>
  <si>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</si>
  <si>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</si>
  <si>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</si>
  <si>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</si>
  <si>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</si>
  <si>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</si>
  <si>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</si>
  <si>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</si>
  <si>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</si>
  <si>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</si>
  <si>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</si>
  <si>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</si>
  <si>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</si>
  <si>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</si>
  <si>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</si>
  <si>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</si>
  <si>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</si>
  <si>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</si>
  <si>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</si>
  <si>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</si>
  <si>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</si>
  <si>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</si>
  <si>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</si>
  <si>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</si>
  <si>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</si>
  <si>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</si>
  <si>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</si>
  <si>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</si>
  <si>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</si>
  <si>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</si>
  <si>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</si>
  <si>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</si>
  <si>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</si>
  <si>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</si>
  <si>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</si>
  <si>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</si>
  <si>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</si>
  <si>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</si>
  <si>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</si>
  <si>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</si>
  <si>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</si>
  <si>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</si>
  <si>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</si>
  <si>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</si>
  <si>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</si>
  <si>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</si>
  <si>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</si>
  <si>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</si>
  <si>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</si>
  <si>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</si>
  <si>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</si>
  <si>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</si>
  <si>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</si>
  <si>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</si>
  <si>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</si>
  <si>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</si>
  <si>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</si>
  <si>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</si>
  <si>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</si>
  <si>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</si>
  <si>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</si>
  <si>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</si>
  <si>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</si>
  <si>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</si>
  <si>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</si>
  <si>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</si>
  <si>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</si>
  <si>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</si>
  <si>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</si>
  <si>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</si>
  <si>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</si>
  <si>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</si>
  <si>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</si>
  <si>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</si>
  <si>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</si>
  <si>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</si>
  <si>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</si>
  <si>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</si>
  <si>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</si>
  <si>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</si>
  <si>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</si>
  <si>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</si>
  <si>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</si>
  <si>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</si>
  <si>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</si>
  <si>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</si>
  <si>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</si>
  <si>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</si>
  <si>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</si>
  <si>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</si>
  <si>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</si>
  <si>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</si>
  <si>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</si>
  <si>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</si>
  <si>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</si>
  <si>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</si>
  <si>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</si>
  <si>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</si>
  <si>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</si>
  <si>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</si>
  <si>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</si>
  <si>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</si>
  <si>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</si>
  <si>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</si>
  <si>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</si>
  <si>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</si>
  <si>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</si>
  <si>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</si>
  <si>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</si>
  <si>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</si>
  <si>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</si>
  <si>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</si>
  <si>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</si>
  <si>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</si>
  <si>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</si>
  <si>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</si>
  <si>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</si>
  <si>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</si>
  <si>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</si>
  <si>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</si>
  <si>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</si>
  <si>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</si>
  <si>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</si>
  <si>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</si>
  <si>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</si>
  <si>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</si>
  <si>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</si>
  <si>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</si>
  <si>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</si>
  <si>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</si>
  <si>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</si>
  <si>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</si>
  <si>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</si>
  <si>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</si>
  <si>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</si>
  <si>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</si>
  <si>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</si>
  <si>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</si>
  <si>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</si>
  <si>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</si>
  <si>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</si>
  <si>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</si>
  <si>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</si>
  <si>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</si>
  <si>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</si>
  <si>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</si>
  <si>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</si>
  <si>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</si>
  <si>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</si>
  <si>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</si>
  <si>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</si>
  <si>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</si>
  <si>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</si>
  <si>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</si>
  <si>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</si>
  <si>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</si>
  <si>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</si>
  <si>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</si>
  <si>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</si>
  <si>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</si>
  <si>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</si>
  <si>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</si>
  <si>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</si>
  <si>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</si>
  <si>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</si>
  <si>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</si>
  <si>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</si>
  <si>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</si>
  <si>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</si>
  <si>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</si>
  <si>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</si>
  <si>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</si>
  <si>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</si>
  <si>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</si>
  <si>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</si>
  <si>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</si>
  <si>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</si>
  <si>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</si>
  <si>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</si>
  <si>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</si>
  <si>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</si>
  <si>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</si>
  <si>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</si>
  <si>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</si>
  <si>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</si>
  <si>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</si>
  <si>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</si>
  <si>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</si>
  <si>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</si>
  <si>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</si>
  <si>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</si>
  <si>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</si>
  <si>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</si>
  <si>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</si>
  <si>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</si>
  <si>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</si>
  <si>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</si>
  <si>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</si>
  <si>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</si>
  <si>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</si>
  <si>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</si>
  <si>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</si>
  <si>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</si>
  <si>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</si>
  <si>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</si>
  <si>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</si>
  <si>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</si>
  <si>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</si>
  <si>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</si>
  <si>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</si>
  <si>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</si>
  <si>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</si>
  <si>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</si>
  <si>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</si>
  <si>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</si>
  <si>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</si>
  <si>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</si>
  <si>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</si>
  <si>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</si>
  <si>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</si>
  <si>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</si>
  <si>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</si>
  <si>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</si>
  <si>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</si>
  <si>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</si>
  <si>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</si>
  <si>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</si>
  <si>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</si>
  <si>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</si>
  <si>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</si>
  <si>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</si>
  <si>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</si>
  <si>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</si>
  <si>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</si>
  <si>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</si>
  <si>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</si>
  <si>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</si>
  <si>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</si>
  <si>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</si>
  <si>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</si>
  <si>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</si>
  <si>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</si>
  <si>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</si>
  <si>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</si>
  <si>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</si>
  <si>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</si>
  <si>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</si>
  <si>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</si>
  <si>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</si>
  <si>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</si>
  <si>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</si>
  <si>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</si>
  <si>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</si>
  <si>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</si>
  <si>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</si>
  <si>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</si>
  <si>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</si>
  <si>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</si>
  <si>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</si>
  <si>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</si>
  <si>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</si>
  <si>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</si>
  <si>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</si>
  <si>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</si>
  <si>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</si>
  <si>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</si>
  <si>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</si>
  <si>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</si>
  <si>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</si>
  <si>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</si>
  <si>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</si>
  <si>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</si>
  <si>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</si>
  <si>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</si>
  <si>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</si>
  <si>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</si>
  <si>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</si>
  <si>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</si>
  <si>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</si>
  <si>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</si>
  <si>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</si>
  <si>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</si>
  <si>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</si>
  <si>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</si>
  <si>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</si>
  <si>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</si>
  <si>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</si>
  <si>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</si>
  <si>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</si>
  <si>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</si>
  <si>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</si>
  <si>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</si>
  <si>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</si>
  <si>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</si>
  <si>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</si>
  <si>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</si>
  <si>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</si>
  <si>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</si>
  <si>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</si>
  <si>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</si>
  <si>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</si>
  <si>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</si>
  <si>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</si>
  <si>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</si>
  <si>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</si>
  <si>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</si>
  <si>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</si>
  <si>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</si>
  <si>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</si>
  <si>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</si>
  <si>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</si>
  <si>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</si>
  <si>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</si>
  <si>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</si>
  <si>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</si>
  <si>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</si>
  <si>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</si>
  <si>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</si>
  <si>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</si>
  <si>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</si>
  <si>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</si>
  <si>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</si>
  <si>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</si>
  <si>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</si>
  <si>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</si>
  <si>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</si>
  <si>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</si>
  <si>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</si>
  <si>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</si>
  <si>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</si>
  <si>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</si>
  <si>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</si>
  <si>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</si>
  <si>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</si>
  <si>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</si>
  <si>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</si>
  <si>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</si>
  <si>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</si>
  <si>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</si>
  <si>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</si>
  <si>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</si>
  <si>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</si>
  <si>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</si>
  <si>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</si>
  <si>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</si>
  <si>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</si>
  <si>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</si>
  <si>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</si>
  <si>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</si>
  <si>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</si>
  <si>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</si>
  <si>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</si>
  <si>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</si>
  <si>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</si>
  <si>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</si>
  <si>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</si>
  <si>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</si>
  <si>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</si>
  <si>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</si>
  <si>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</si>
  <si>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</si>
  <si>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</si>
  <si>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</si>
  <si>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</si>
  <si>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</si>
  <si>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</si>
  <si>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</si>
  <si>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</si>
  <si>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</si>
  <si>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</si>
  <si>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</si>
  <si>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</si>
  <si>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</si>
  <si>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</si>
  <si>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</si>
  <si>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</si>
  <si>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</si>
  <si>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</si>
  <si>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</si>
  <si>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</si>
  <si>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</si>
  <si>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</si>
  <si>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</si>
  <si>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</si>
  <si>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</si>
  <si>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</si>
  <si>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</si>
  <si>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</si>
  <si>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</si>
  <si>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</si>
  <si>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</si>
  <si>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</si>
  <si>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</si>
  <si>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</si>
  <si>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</si>
  <si>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</si>
  <si>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</si>
  <si>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</si>
  <si>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</si>
  <si>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</si>
  <si>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</si>
  <si>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</si>
  <si>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</si>
  <si>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</si>
  <si>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</si>
  <si>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</si>
  <si>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</si>
  <si>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</si>
  <si>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</si>
  <si>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</si>
  <si>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</si>
  <si>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</si>
  <si>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</si>
  <si>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</si>
  <si>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</si>
  <si>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</si>
  <si>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</si>
  <si>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</si>
  <si>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</si>
  <si>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</si>
  <si>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</si>
  <si>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</si>
  <si>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</si>
  <si>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</si>
  <si>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</si>
  <si>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</si>
  <si>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</si>
  <si>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</si>
  <si>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</si>
  <si>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</si>
  <si>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</si>
  <si>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</si>
  <si>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</si>
  <si>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</si>
  <si>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</si>
  <si>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</si>
  <si>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</si>
  <si>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</si>
  <si>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</si>
  <si>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</si>
  <si>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</si>
  <si>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</si>
  <si>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</si>
  <si>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</si>
  <si>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</si>
  <si>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</si>
  <si>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</si>
  <si>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</si>
  <si>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</si>
  <si>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</si>
  <si>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</si>
  <si>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</si>
  <si>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</si>
  <si>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</si>
  <si>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</si>
  <si>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</si>
  <si>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</si>
  <si>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</si>
  <si>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</si>
  <si>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</si>
  <si>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</si>
  <si>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</si>
  <si>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</si>
  <si>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</si>
  <si>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</si>
  <si>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</si>
  <si>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</si>
  <si>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</si>
  <si>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</si>
  <si>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</si>
  <si>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</si>
  <si>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</si>
  <si>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</si>
  <si>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</si>
  <si>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</si>
  <si>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</si>
  <si>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</si>
  <si>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</si>
  <si>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</si>
  <si>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</si>
  <si>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</si>
  <si>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</si>
  <si>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</si>
  <si>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</si>
  <si>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</si>
  <si>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</si>
  <si>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</si>
  <si>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</si>
  <si>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</si>
  <si>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</si>
  <si>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</si>
  <si>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</si>
  <si>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</si>
  <si>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</si>
  <si>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</si>
  <si>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</si>
  <si>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</si>
  <si>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</si>
  <si>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</si>
  <si>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</si>
  <si>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</si>
  <si>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</si>
  <si>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</si>
  <si>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</si>
  <si>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</si>
  <si>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</si>
  <si>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</si>
  <si>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</si>
  <si>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</si>
  <si>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</si>
  <si>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</si>
  <si>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</si>
  <si>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</si>
  <si>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</si>
  <si>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</si>
  <si>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</si>
  <si>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</si>
  <si>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</si>
  <si>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</si>
  <si>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</si>
  <si>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</si>
  <si>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</si>
  <si>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</si>
  <si>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</si>
  <si>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</si>
  <si>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</si>
  <si>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</si>
  <si>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</si>
  <si>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</si>
  <si>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</si>
  <si>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</si>
  <si>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</si>
  <si>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</si>
  <si>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</si>
  <si>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</si>
  <si>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</si>
  <si>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</si>
  <si>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</si>
  <si>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</si>
  <si>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</si>
  <si>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</si>
  <si>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</si>
  <si>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</si>
  <si>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</si>
  <si>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</si>
  <si>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</si>
  <si>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</si>
  <si>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</si>
  <si>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</si>
  <si>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</si>
  <si>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</si>
  <si>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</si>
  <si>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</si>
  <si>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</si>
  <si>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</si>
  <si>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</si>
  <si>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</si>
  <si>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</si>
  <si>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</si>
  <si>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</si>
  <si>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</si>
  <si>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</si>
  <si>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</si>
  <si>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</si>
  <si>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</si>
  <si>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</si>
  <si>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</si>
  <si>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</si>
  <si>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</si>
  <si>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</si>
  <si>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</si>
  <si>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</si>
  <si>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</si>
  <si>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</si>
  <si>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</si>
  <si>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</si>
  <si>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</si>
  <si>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</si>
  <si>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</si>
  <si>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</si>
  <si>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</si>
  <si>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</si>
  <si>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</si>
  <si>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</si>
  <si>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</si>
  <si>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</si>
  <si>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</si>
  <si>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</si>
  <si>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</si>
  <si>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</si>
  <si>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</si>
  <si>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</si>
  <si>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</si>
  <si>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</si>
  <si>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</si>
  <si>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</si>
  <si>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</si>
  <si>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</si>
  <si>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</si>
  <si>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</si>
  <si>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</si>
  <si>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</si>
  <si>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</si>
  <si>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</si>
  <si>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</si>
  <si>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</si>
  <si>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</si>
  <si>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</si>
  <si>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</si>
  <si>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</si>
  <si>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</si>
  <si>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</si>
  <si>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</si>
  <si>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</si>
  <si>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</si>
  <si>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</si>
  <si>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</si>
  <si>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</si>
  <si>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</si>
  <si>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</si>
  <si>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</si>
  <si>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</si>
  <si>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</si>
  <si>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</si>
  <si>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</si>
  <si>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</si>
  <si>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</si>
  <si>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</si>
  <si>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</si>
  <si>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</si>
  <si>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</si>
  <si>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</si>
  <si>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</si>
  <si>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</si>
  <si>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</si>
  <si>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</si>
  <si>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</si>
  <si>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</si>
  <si>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</si>
  <si>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</si>
  <si>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</si>
  <si>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</si>
  <si>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</si>
  <si>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</si>
  <si>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</si>
  <si>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</si>
  <si>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</si>
  <si>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</si>
  <si>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</si>
  <si>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</si>
  <si>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</si>
  <si>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</si>
  <si>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</si>
  <si>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</si>
  <si>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</si>
  <si>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</si>
  <si>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</si>
  <si>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</si>
  <si>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</si>
  <si>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</si>
  <si>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</si>
  <si>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</si>
  <si>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</si>
  <si>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</si>
  <si>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</si>
  <si>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</si>
  <si>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</si>
  <si>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</si>
  <si>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</si>
  <si>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</si>
  <si>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</si>
  <si>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</si>
  <si>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</si>
  <si>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</si>
  <si>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</si>
  <si>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</si>
  <si>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</si>
  <si>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</si>
  <si>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</si>
  <si>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</si>
  <si>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</si>
  <si>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</si>
  <si>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</si>
  <si>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</si>
  <si>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</si>
  <si>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</si>
  <si>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</si>
  <si>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</si>
  <si>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</si>
  <si>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</si>
  <si>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</si>
  <si>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</si>
  <si>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</si>
  <si>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</si>
  <si>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</si>
  <si>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</si>
  <si>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</si>
  <si>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</si>
  <si>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</si>
  <si>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</si>
  <si>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</si>
  <si>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</si>
  <si>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</si>
  <si>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</si>
  <si>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</si>
  <si>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</si>
  <si>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</si>
  <si>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</si>
  <si>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</si>
  <si>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</si>
  <si>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</si>
  <si>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</si>
  <si>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</si>
  <si>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</si>
  <si>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</si>
  <si>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</si>
  <si>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</si>
  <si>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</si>
  <si>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</si>
  <si>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</si>
  <si>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</si>
  <si>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</si>
  <si>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</si>
  <si>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</si>
  <si>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</si>
  <si>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</si>
  <si>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</si>
  <si>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</si>
  <si>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</si>
  <si>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</si>
  <si>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</si>
  <si>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</si>
  <si>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</si>
  <si>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</si>
  <si>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</si>
  <si>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</si>
  <si>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</si>
  <si>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</si>
  <si>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</si>
  <si>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</si>
  <si>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</si>
  <si>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</si>
  <si>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</si>
  <si>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</si>
  <si>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</si>
  <si>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</si>
  <si>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</si>
  <si>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</si>
  <si>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</si>
  <si>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</si>
  <si>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</si>
  <si>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</si>
  <si>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</si>
  <si>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</si>
  <si>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</si>
  <si>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</si>
  <si>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</si>
  <si>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</si>
  <si>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</si>
  <si>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</si>
  <si>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</si>
  <si>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</si>
  <si>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</si>
  <si>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</si>
  <si>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</si>
  <si>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</si>
  <si>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</si>
  <si>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</si>
  <si>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</si>
  <si>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</si>
  <si>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</si>
  <si>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</si>
  <si>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</si>
  <si>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</si>
  <si>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</si>
  <si>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</si>
  <si>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</si>
  <si>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</si>
  <si>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</si>
  <si>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</si>
  <si>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</si>
  <si>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</si>
  <si>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</si>
  <si>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</si>
  <si>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</si>
  <si>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</si>
  <si>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</si>
  <si>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</si>
  <si>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</si>
  <si>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</si>
  <si>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</si>
  <si>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</si>
  <si>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</si>
  <si>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</si>
  <si>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</si>
  <si>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</si>
  <si>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</si>
  <si>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</si>
  <si>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</si>
  <si>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</si>
  <si>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</si>
  <si>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</si>
  <si>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</si>
  <si>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</si>
  <si>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</si>
  <si>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</si>
  <si>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</si>
  <si>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</si>
  <si>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</si>
  <si>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</si>
  <si>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</si>
  <si>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</si>
  <si>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</si>
  <si>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</si>
  <si>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</si>
  <si>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</si>
  <si>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</si>
  <si>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</si>
  <si>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</si>
  <si>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</si>
  <si>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</si>
  <si>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</si>
  <si>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</si>
  <si>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</si>
  <si>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</si>
  <si>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</si>
  <si>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</si>
  <si>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</si>
  <si>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</si>
  <si>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</si>
  <si>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</si>
  <si>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</si>
  <si>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</si>
  <si>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</si>
  <si>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</si>
  <si>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</si>
  <si>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</si>
  <si>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</si>
  <si>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</si>
  <si>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</si>
  <si>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</si>
  <si>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</si>
  <si>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</si>
  <si>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</si>
  <si>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</si>
  <si>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</si>
  <si>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</si>
  <si>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</si>
  <si>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</si>
  <si>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</si>
  <si>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</si>
  <si>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</si>
  <si>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</si>
  <si>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</si>
  <si>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</si>
  <si>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</si>
  <si>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</si>
  <si>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</si>
  <si>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</si>
  <si>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</si>
  <si>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</si>
  <si>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</si>
  <si>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</si>
  <si>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</si>
  <si>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</si>
  <si>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</si>
  <si>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</si>
  <si>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</si>
  <si>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</si>
  <si>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</si>
  <si>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</si>
  <si>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</si>
  <si>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</si>
  <si>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</si>
  <si>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</si>
  <si>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</si>
  <si>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</si>
  <si>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</si>
  <si>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</si>
  <si>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</si>
  <si>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</si>
  <si>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</si>
  <si>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</si>
  <si>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</si>
  <si>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</si>
  <si>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</si>
  <si>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</si>
  <si>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</si>
  <si>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</si>
  <si>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</si>
  <si>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</si>
  <si>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</si>
  <si>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</si>
  <si>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</si>
  <si>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</si>
  <si>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</si>
  <si>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</si>
  <si>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</si>
  <si>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</si>
  <si>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</si>
  <si>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</si>
  <si>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</si>
  <si>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</si>
  <si>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</si>
  <si>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</si>
  <si>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</si>
  <si>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</si>
  <si>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</si>
  <si>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</si>
  <si>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</si>
  <si>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</si>
  <si>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</si>
  <si>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</si>
  <si>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</si>
  <si>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</si>
  <si>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</si>
  <si>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</si>
  <si>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</si>
  <si>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</si>
  <si>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</si>
  <si>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</si>
  <si>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</si>
  <si>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</si>
  <si>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</si>
  <si>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</si>
  <si>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</si>
  <si>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</si>
  <si>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</si>
  <si>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</si>
  <si>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</si>
  <si>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</si>
  <si>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</si>
  <si>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</si>
  <si>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</si>
  <si>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</si>
  <si>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</si>
  <si>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</si>
  <si>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</si>
  <si>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</si>
  <si>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</si>
  <si>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</si>
  <si>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</si>
  <si>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</si>
  <si>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</si>
  <si>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</si>
  <si>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</si>
  <si>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</si>
  <si>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</si>
  <si>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</si>
  <si>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</si>
  <si>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</si>
  <si>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</si>
  <si>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</si>
  <si>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</si>
  <si>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</si>
  <si>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</si>
  <si>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</si>
  <si>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</si>
  <si>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</si>
  <si>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</si>
  <si>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</si>
  <si>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</si>
  <si>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</si>
  <si>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</si>
  <si>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</si>
  <si>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</si>
  <si>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</si>
  <si>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</si>
  <si>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</si>
  <si>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</si>
  <si>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</si>
  <si>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</si>
  <si>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</si>
  <si>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</si>
  <si>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</si>
  <si>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</si>
  <si>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</si>
  <si>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</si>
  <si>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</si>
  <si>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</si>
  <si>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</si>
  <si>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</si>
  <si>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</si>
  <si>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</si>
  <si>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</si>
  <si>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</si>
  <si>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</si>
  <si>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</si>
  <si>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</si>
  <si>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</si>
  <si>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</si>
  <si>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</si>
  <si>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</si>
  <si>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</si>
  <si>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</si>
  <si>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</si>
  <si>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</si>
  <si>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</si>
  <si>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</si>
  <si>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</si>
  <si>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</si>
  <si>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</si>
  <si>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</si>
  <si>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</si>
  <si>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</si>
  <si>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</si>
  <si>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</si>
  <si>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</si>
  <si>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</si>
  <si>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</si>
  <si>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</si>
  <si>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</si>
  <si>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</si>
  <si>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</si>
  <si>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</si>
  <si>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</si>
  <si>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</si>
  <si>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</si>
  <si>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</si>
  <si>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</si>
  <si>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</si>
  <si>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</si>
  <si>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</si>
  <si>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</si>
  <si>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</si>
  <si>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</si>
  <si>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</si>
  <si>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</si>
  <si>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</si>
  <si>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</si>
  <si>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</si>
  <si>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</si>
  <si>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</si>
  <si>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</si>
  <si>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</si>
  <si>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</si>
  <si>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</si>
  <si>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</si>
  <si>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</si>
  <si>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</si>
  <si>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</si>
  <si>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</si>
  <si>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</si>
  <si>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</si>
  <si>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</si>
  <si>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</si>
  <si>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</si>
  <si>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</si>
  <si>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</si>
  <si>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</si>
  <si>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</si>
  <si>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</si>
  <si>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</si>
  <si>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</si>
  <si>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</si>
  <si>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</si>
  <si>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</si>
  <si>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</si>
  <si>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</si>
  <si>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</si>
  <si>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</si>
  <si>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</si>
  <si>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</si>
  <si>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</si>
  <si>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</si>
  <si>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</si>
  <si>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</si>
  <si>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</si>
  <si>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</si>
  <si>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</si>
  <si>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</si>
  <si>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</si>
  <si>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</si>
  <si>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</si>
  <si>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</si>
  <si>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</si>
  <si>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</si>
  <si>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</si>
  <si>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</si>
  <si>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</si>
  <si>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</si>
  <si>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</si>
  <si>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</si>
  <si>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</si>
  <si>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</si>
  <si>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</si>
  <si>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</si>
  <si>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</si>
  <si>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</si>
  <si>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</si>
  <si>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</si>
  <si>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</si>
  <si>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</si>
  <si>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</si>
  <si>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</si>
  <si>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</si>
  <si>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</si>
  <si>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</si>
  <si>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</si>
  <si>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</si>
  <si>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</si>
  <si>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</si>
  <si>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</si>
  <si>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</si>
  <si>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</si>
  <si>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</si>
  <si>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</si>
  <si>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</si>
  <si>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</si>
  <si>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</si>
  <si>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</si>
  <si>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</si>
  <si>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</si>
  <si>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</si>
  <si>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</si>
  <si>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</si>
  <si>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</si>
  <si>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</si>
  <si>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</si>
  <si>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</si>
  <si>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</si>
  <si>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</si>
  <si>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</si>
  <si>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</si>
  <si>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</si>
  <si>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</si>
  <si>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</si>
  <si>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</si>
  <si>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</si>
  <si>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</si>
  <si>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</si>
  <si>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</si>
  <si>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</si>
  <si>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</si>
  <si>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</si>
  <si>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</si>
  <si>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</si>
  <si>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</si>
  <si>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</si>
  <si>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</si>
  <si>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</si>
  <si>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</si>
  <si>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</si>
  <si>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</si>
  <si>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</si>
  <si>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</si>
  <si>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</si>
  <si>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</si>
  <si>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</si>
  <si>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</si>
  <si>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</si>
  <si>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</si>
  <si>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</si>
  <si>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</si>
  <si>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</si>
  <si>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</si>
  <si>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</si>
  <si>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</si>
  <si>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</si>
  <si>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</si>
  <si>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</si>
  <si>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</si>
  <si>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</si>
  <si>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</si>
  <si>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</si>
  <si>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</si>
  <si>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</si>
  <si>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</si>
  <si>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</si>
  <si>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</si>
  <si>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</si>
  <si>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</si>
  <si>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</si>
  <si>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</si>
  <si>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</si>
  <si>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</si>
  <si>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</si>
  <si>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</si>
  <si>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</si>
  <si>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</si>
  <si>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</si>
  <si>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</si>
  <si>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</si>
  <si>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</si>
  <si>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</si>
  <si>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</si>
  <si>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</si>
  <si>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</si>
  <si>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</si>
  <si>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</si>
  <si>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</si>
  <si>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</si>
  <si>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</si>
  <si>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</si>
  <si>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</si>
  <si>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</si>
  <si>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</si>
  <si>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</si>
  <si>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</si>
  <si>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</si>
  <si>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</si>
  <si>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</si>
  <si>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</si>
  <si>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</si>
  <si>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</si>
  <si>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</si>
  <si>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</si>
  <si>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</si>
  <si>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</si>
  <si>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</si>
  <si>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</si>
  <si>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</si>
  <si>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</si>
  <si>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</si>
  <si>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</si>
  <si>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</si>
  <si>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</si>
  <si>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</si>
  <si>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</si>
  <si>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</si>
  <si>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</si>
  <si>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</si>
  <si>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</si>
  <si>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</si>
  <si>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</si>
  <si>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</si>
  <si>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</si>
  <si>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</si>
  <si>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</si>
  <si>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</si>
  <si>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</si>
  <si>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</si>
  <si>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</si>
  <si>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</si>
  <si>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</si>
  <si>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</si>
  <si>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</si>
  <si>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</si>
  <si>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</si>
  <si>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</si>
  <si>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</si>
  <si>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</si>
  <si>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</si>
  <si>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</si>
  <si>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</si>
  <si>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</si>
  <si>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</si>
  <si>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</si>
  <si>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</si>
  <si>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</si>
  <si>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</si>
  <si>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</si>
  <si>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</si>
  <si>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</si>
  <si>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</si>
  <si>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</si>
  <si>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</si>
  <si>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</si>
  <si>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</si>
  <si>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</si>
  <si>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</si>
  <si>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</si>
  <si>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</si>
  <si>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</si>
  <si>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</si>
  <si>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</si>
  <si>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</si>
  <si>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</si>
  <si>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</si>
  <si>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</si>
  <si>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</si>
  <si>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</si>
  <si>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</si>
  <si>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</si>
  <si>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</si>
  <si>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</si>
  <si>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</si>
  <si>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</si>
  <si>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</si>
  <si>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</si>
  <si>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</si>
  <si>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</si>
  <si>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</si>
  <si>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</si>
  <si>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</si>
  <si>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</si>
  <si>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</si>
  <si>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</si>
  <si>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</si>
  <si>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</si>
  <si>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</si>
  <si>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</si>
  <si>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</si>
  <si>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</si>
  <si>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</si>
  <si>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</si>
  <si>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</si>
  <si>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</si>
  <si>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</si>
  <si>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</si>
  <si>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</si>
  <si>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</si>
  <si>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</si>
  <si>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</si>
  <si>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</si>
  <si>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</si>
  <si>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</si>
  <si>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</si>
  <si>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</si>
  <si>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</si>
  <si>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</si>
  <si>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</si>
  <si>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</si>
  <si>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</si>
  <si>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</si>
  <si>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</si>
  <si>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</si>
  <si>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</si>
  <si>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</si>
  <si>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</si>
  <si>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</si>
  <si>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</si>
  <si>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</si>
  <si>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</si>
  <si>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</si>
  <si>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</si>
  <si>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</si>
  <si>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</si>
  <si>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</si>
  <si>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</si>
  <si>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</si>
  <si>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</si>
  <si>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</si>
  <si>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</si>
  <si>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</si>
  <si>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</si>
  <si>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</si>
  <si>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</si>
  <si>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</si>
  <si>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</si>
  <si>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</si>
  <si>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</si>
  <si>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</si>
  <si>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</si>
  <si>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</si>
  <si>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</si>
  <si>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</si>
  <si>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</si>
  <si>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</si>
  <si>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</si>
  <si>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</si>
  <si>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</si>
  <si>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</si>
  <si>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</si>
  <si>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</si>
  <si>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</si>
  <si>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</si>
  <si>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</si>
  <si>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</si>
  <si>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</si>
  <si>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</si>
  <si>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</si>
  <si>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</si>
  <si>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</si>
  <si>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</si>
  <si>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</si>
  <si>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</si>
  <si>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</si>
  <si>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</si>
  <si>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</si>
  <si>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</si>
  <si>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</si>
  <si>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</si>
  <si>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</si>
  <si>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</si>
  <si>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</si>
  <si>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</si>
  <si>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</si>
  <si>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</si>
  <si>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</si>
  <si>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</si>
  <si>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</si>
  <si>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</si>
  <si>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</si>
  <si>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</si>
  <si>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</si>
  <si>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</si>
  <si>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</si>
  <si>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</si>
  <si>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</si>
  <si>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</si>
  <si>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</si>
  <si>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</si>
  <si>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</si>
  <si>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</si>
  <si>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</si>
  <si>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</si>
  <si>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</si>
  <si>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</si>
  <si>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</si>
  <si>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</si>
  <si>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</si>
  <si>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</si>
  <si>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</si>
  <si>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</si>
  <si>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</si>
  <si>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</si>
  <si>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</si>
  <si>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</si>
  <si>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</si>
  <si>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</si>
  <si>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</si>
  <si>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</si>
  <si>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</si>
  <si>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</si>
  <si>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</si>
  <si>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</si>
  <si>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</si>
  <si>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</si>
  <si>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</si>
  <si>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</si>
  <si>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</si>
  <si>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</si>
  <si>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</si>
  <si>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</si>
  <si>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</si>
  <si>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</si>
  <si>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</si>
  <si>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</si>
  <si>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</si>
  <si>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</si>
  <si>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</si>
  <si>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</si>
  <si>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</si>
  <si>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</si>
  <si>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</si>
  <si>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</si>
  <si>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</si>
  <si>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</si>
  <si>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</si>
  <si>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</si>
  <si>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</si>
  <si>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</si>
  <si>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</si>
  <si>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</si>
  <si>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</si>
  <si>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</si>
  <si>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</si>
  <si>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</si>
  <si>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</si>
  <si>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</si>
  <si>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</si>
  <si>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</si>
  <si>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</si>
  <si>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</si>
  <si>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</si>
  <si>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</si>
  <si>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</si>
  <si>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</si>
  <si>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</si>
  <si>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</si>
  <si>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</si>
  <si>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</si>
  <si>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</si>
  <si>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</si>
  <si>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</si>
  <si>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</si>
  <si>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</si>
  <si>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</si>
  <si>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</si>
  <si>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</si>
  <si>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</si>
  <si>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</si>
  <si>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</si>
  <si>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</si>
  <si>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</si>
  <si>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</si>
  <si>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</si>
  <si>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</si>
  <si>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</si>
  <si>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</si>
  <si>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</si>
  <si>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</si>
  <si>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</si>
  <si>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</si>
  <si>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</si>
  <si>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</si>
  <si>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</si>
  <si>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</si>
  <si>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</si>
  <si>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</si>
  <si>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</si>
  <si>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</si>
  <si>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</si>
  <si>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</si>
  <si>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</si>
  <si>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</si>
  <si>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</si>
  <si>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</si>
  <si>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</si>
  <si>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</si>
  <si>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</si>
  <si>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</si>
  <si>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</si>
  <si>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</si>
  <si>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</si>
  <si>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</si>
  <si>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</si>
  <si>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</si>
  <si>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</si>
  <si>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</si>
  <si>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</si>
  <si>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</si>
  <si>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</si>
  <si>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</si>
  <si>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</si>
  <si>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</si>
  <si>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</si>
  <si>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</si>
  <si>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</si>
  <si>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</si>
  <si>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</si>
  <si>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</si>
  <si>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</si>
  <si>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</si>
  <si>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</si>
  <si>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</si>
  <si>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</si>
  <si>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</si>
  <si>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</si>
  <si>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</si>
  <si>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</si>
  <si>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</si>
  <si>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</si>
  <si>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</si>
  <si>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</si>
  <si>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</si>
  <si>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</si>
  <si>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</si>
  <si>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</si>
  <si>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</si>
  <si>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</si>
  <si>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</si>
  <si>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</si>
  <si>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</si>
  <si>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</si>
  <si>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</si>
  <si>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</si>
  <si>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</si>
  <si>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</si>
  <si>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</si>
  <si>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</si>
  <si>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</si>
  <si>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</si>
  <si>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</si>
  <si>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</si>
  <si>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</si>
  <si>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</si>
  <si>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</si>
  <si>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</si>
  <si>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</si>
  <si>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</si>
  <si>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</si>
  <si>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</si>
  <si>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</si>
  <si>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</si>
  <si>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</si>
  <si>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</si>
  <si>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</si>
  <si>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</si>
  <si>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</si>
  <si>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</si>
  <si>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</si>
  <si>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</si>
  <si>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</si>
  <si>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</si>
  <si>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</si>
  <si>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</si>
  <si>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</si>
  <si>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</si>
  <si>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</si>
  <si>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</si>
  <si>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</si>
  <si>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</si>
  <si>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</si>
  <si>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</si>
  <si>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</si>
  <si>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</si>
  <si>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</si>
  <si>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</si>
  <si>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</si>
  <si>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</si>
  <si>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</si>
  <si>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</si>
  <si>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</si>
  <si>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</si>
  <si>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</si>
  <si>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</si>
  <si>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</si>
  <si>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</si>
  <si>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</si>
  <si>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</si>
  <si>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</si>
  <si>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</si>
  <si>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</si>
  <si>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</si>
  <si>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</si>
  <si>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</si>
  <si>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</si>
  <si>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</si>
  <si>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</si>
  <si>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</si>
  <si>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</si>
  <si>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</si>
  <si>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</si>
  <si>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</si>
  <si>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</si>
  <si>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</si>
  <si>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</si>
  <si>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</si>
  <si>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</si>
  <si>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</si>
  <si>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</si>
  <si>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</si>
  <si>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</si>
  <si>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</si>
  <si>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</si>
  <si>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</si>
  <si>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</si>
  <si>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</si>
  <si>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</si>
  <si>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</si>
  <si>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</si>
  <si>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</si>
  <si>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</si>
  <si>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</si>
  <si>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</si>
  <si>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</si>
  <si>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</si>
  <si>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</si>
  <si>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</si>
  <si>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</si>
  <si>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</si>
  <si>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</si>
  <si>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</si>
  <si>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</si>
  <si>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</si>
  <si>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</si>
  <si>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</si>
  <si>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</si>
  <si>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</si>
  <si>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</si>
  <si>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</si>
  <si>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</si>
  <si>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</si>
  <si>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</si>
  <si>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</si>
  <si>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</si>
  <si>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</si>
  <si>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</si>
  <si>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</si>
  <si>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</si>
  <si>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</si>
  <si>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</si>
  <si>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</si>
  <si>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</si>
  <si>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</si>
  <si>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</si>
  <si>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</si>
  <si>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</si>
  <si>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</si>
  <si>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</si>
  <si>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</si>
  <si>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</si>
  <si>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</si>
  <si>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</si>
  <si>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</si>
  <si>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</si>
  <si>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</si>
  <si>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</si>
  <si>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</si>
  <si>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</si>
  <si>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</si>
  <si>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</si>
  <si>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</si>
  <si>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</si>
  <si>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</si>
  <si>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</si>
  <si>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</si>
  <si>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</si>
  <si>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</si>
  <si>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</si>
  <si>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</si>
  <si>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</si>
  <si>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</si>
  <si>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</si>
  <si>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</si>
  <si>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</si>
  <si>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</si>
  <si>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</si>
  <si>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</si>
  <si>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</si>
  <si>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</si>
  <si>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</si>
  <si>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</si>
  <si>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</si>
  <si>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</si>
  <si>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</si>
  <si>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</si>
  <si>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</si>
  <si>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</si>
  <si>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</si>
  <si>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</si>
  <si>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</si>
  <si>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</si>
  <si>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</si>
  <si>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</si>
  <si>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</si>
  <si>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</si>
  <si>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</si>
  <si>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</si>
  <si>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</si>
  <si>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</si>
  <si>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</si>
  <si>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</si>
  <si>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</si>
  <si>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</si>
  <si>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</si>
  <si>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</si>
  <si>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</si>
  <si>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</si>
  <si>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</si>
  <si>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</si>
  <si>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</si>
  <si>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</si>
  <si>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</si>
  <si>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</si>
  <si>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</si>
  <si>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</si>
  <si>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</si>
  <si>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</si>
  <si>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</si>
  <si>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</si>
  <si>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</si>
  <si>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</si>
  <si>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</si>
  <si>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</si>
  <si>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</si>
  <si>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</si>
  <si>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</si>
  <si>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</si>
  <si>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</si>
  <si>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</si>
  <si>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</si>
  <si>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</si>
  <si>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</si>
  <si>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</si>
  <si>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</si>
  <si>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</si>
  <si>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</si>
  <si>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</si>
  <si>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</si>
  <si>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</si>
  <si>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</si>
  <si>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</si>
  <si>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</si>
  <si>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</si>
  <si>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</si>
  <si>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</si>
  <si>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</si>
  <si>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</si>
  <si>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</si>
  <si>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</si>
  <si>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</si>
  <si>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</si>
  <si>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</si>
  <si>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</si>
  <si>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</si>
  <si>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</si>
  <si>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</si>
  <si>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</si>
  <si>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</si>
  <si>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</si>
  <si>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</si>
  <si>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</si>
  <si>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</si>
  <si>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</si>
  <si>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</si>
  <si>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</si>
  <si>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</si>
  <si>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</si>
  <si>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</si>
  <si>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</si>
  <si>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</si>
  <si>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</si>
  <si>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</si>
  <si>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</si>
  <si>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</si>
  <si>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</si>
  <si>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</si>
  <si>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</si>
  <si>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</si>
  <si>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</si>
  <si>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</si>
  <si>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</si>
  <si>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</si>
  <si>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</si>
  <si>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</si>
  <si>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</si>
  <si>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</si>
  <si>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</si>
  <si>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</si>
  <si>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</si>
  <si>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</si>
  <si>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</si>
  <si>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</si>
  <si>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</si>
  <si>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</si>
  <si>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</si>
  <si>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</si>
  <si>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</si>
  <si>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</si>
  <si>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</si>
  <si>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</si>
  <si>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</si>
  <si>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</si>
  <si>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</si>
  <si>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</si>
  <si>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</si>
  <si>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</si>
  <si>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</si>
  <si>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</si>
  <si>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</si>
  <si>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</si>
  <si>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</si>
  <si>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</si>
  <si>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</si>
  <si>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</si>
  <si>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</si>
  <si>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</si>
  <si>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</si>
  <si>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</si>
  <si>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</si>
  <si>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</si>
  <si>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</si>
  <si>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</si>
  <si>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</si>
  <si>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</si>
  <si>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</si>
  <si>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</si>
  <si>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</si>
  <si>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</si>
  <si>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</si>
  <si>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</si>
  <si>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</si>
  <si>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</si>
  <si>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</si>
  <si>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</si>
  <si>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</si>
  <si>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</si>
  <si>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</si>
  <si>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</si>
  <si>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</si>
  <si>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</si>
  <si>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</si>
  <si>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</si>
  <si>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</si>
  <si>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</si>
  <si>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</si>
  <si>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</si>
  <si>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</si>
  <si>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</si>
  <si>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</si>
  <si>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</si>
  <si>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</si>
  <si>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</si>
  <si>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</si>
  <si>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</si>
  <si>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</si>
  <si>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</si>
  <si>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</si>
  <si>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</si>
  <si>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</si>
  <si>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</si>
  <si>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</si>
  <si>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</si>
  <si>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</si>
  <si>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</si>
  <si>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</si>
  <si>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</si>
  <si>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</si>
  <si>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</si>
  <si>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</si>
  <si>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</si>
  <si>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</si>
  <si>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</si>
  <si>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</si>
  <si>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</si>
  <si>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</si>
  <si>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</si>
  <si>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</si>
  <si>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</si>
  <si>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</si>
  <si>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</si>
  <si>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</si>
  <si>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</si>
  <si>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</si>
  <si>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</si>
  <si>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</si>
  <si>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</si>
  <si>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</si>
  <si>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</si>
  <si>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</si>
  <si>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</si>
  <si>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</si>
  <si>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</si>
  <si>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</si>
  <si>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</si>
  <si>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</si>
  <si>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</si>
  <si>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</si>
  <si>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</si>
  <si>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</si>
  <si>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</si>
  <si>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</si>
  <si>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</si>
  <si>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</si>
  <si>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</si>
  <si>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</si>
  <si>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</si>
  <si>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</si>
  <si>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</si>
  <si>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</si>
  <si>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</si>
  <si>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</si>
  <si>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</si>
  <si>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</si>
  <si>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</si>
  <si>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</si>
  <si>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</si>
  <si>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</si>
  <si>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</si>
  <si>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</si>
  <si>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</si>
  <si>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</si>
  <si>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</si>
  <si>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</si>
  <si>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</si>
  <si>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</si>
  <si>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</si>
  <si>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</si>
  <si>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</si>
  <si>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</si>
  <si>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</si>
  <si>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</si>
  <si>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</si>
  <si>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</si>
  <si>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</si>
  <si>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</si>
  <si>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</si>
  <si>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</si>
  <si>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</si>
  <si>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</si>
  <si>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</si>
  <si>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</si>
  <si>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</si>
  <si>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</si>
  <si>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</si>
  <si>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</si>
  <si>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</si>
  <si>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</si>
  <si>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</si>
  <si>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</si>
  <si>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</si>
  <si>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</si>
  <si>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</si>
  <si>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</si>
  <si>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</si>
  <si>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</si>
  <si>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</si>
  <si>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</si>
  <si>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</si>
  <si>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</si>
  <si>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</si>
  <si>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</si>
  <si>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</si>
  <si>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</si>
  <si>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</si>
  <si>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</si>
  <si>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</si>
  <si>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</si>
  <si>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</si>
  <si>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</si>
  <si>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</si>
  <si>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</si>
  <si>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</si>
  <si>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</si>
  <si>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</si>
  <si>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</si>
  <si>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</si>
  <si>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</si>
  <si>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</si>
  <si>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</si>
  <si>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</si>
  <si>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</si>
  <si>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</si>
  <si>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</si>
  <si>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</si>
  <si>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</si>
  <si>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</si>
  <si>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</si>
  <si>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</si>
  <si>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</si>
  <si>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</si>
  <si>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</si>
  <si>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</si>
  <si>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</si>
  <si>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</si>
  <si>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</si>
  <si>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</si>
  <si>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</si>
  <si>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</si>
  <si>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</si>
  <si>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</si>
  <si>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</si>
  <si>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</si>
  <si>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</si>
  <si>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</si>
  <si>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</si>
  <si>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</si>
  <si>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</si>
  <si>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</si>
  <si>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</si>
  <si>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</si>
  <si>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</si>
  <si>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</si>
  <si>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</si>
  <si>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</si>
  <si>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</si>
  <si>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</si>
  <si>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</si>
  <si>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</si>
  <si>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</si>
  <si>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</si>
  <si>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</si>
  <si>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</si>
  <si>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</si>
  <si>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</si>
  <si>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</si>
  <si>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</si>
  <si>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</si>
  <si>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</si>
  <si>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</si>
  <si>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</si>
  <si>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</si>
  <si>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</si>
  <si>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</si>
  <si>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</si>
  <si>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</si>
  <si>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</si>
  <si>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</si>
  <si>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</si>
  <si>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</si>
  <si>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</si>
  <si>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</si>
  <si>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</si>
  <si>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</si>
  <si>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</si>
  <si>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</si>
  <si>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</si>
  <si>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</si>
  <si>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</si>
  <si>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</si>
  <si>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</si>
  <si>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</si>
  <si>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</si>
  <si>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</si>
  <si>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</si>
  <si>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</si>
  <si>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</si>
  <si>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</si>
  <si>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</si>
  <si>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</si>
  <si>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</si>
  <si>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</si>
  <si>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</si>
  <si>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</si>
  <si>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</si>
  <si>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</si>
  <si>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</si>
  <si>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</si>
  <si>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</si>
  <si>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</si>
  <si>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</si>
  <si>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</si>
  <si>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</si>
  <si>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</si>
  <si>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</si>
  <si>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</si>
  <si>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</si>
  <si>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</si>
  <si>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</si>
  <si>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</si>
  <si>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</si>
  <si>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</si>
  <si>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</si>
  <si>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</si>
  <si>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</si>
  <si>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</si>
  <si>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</si>
  <si>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</si>
  <si>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</si>
  <si>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</si>
  <si>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</si>
  <si>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</si>
  <si>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</si>
  <si>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</si>
  <si>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</si>
  <si>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</si>
  <si>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</si>
  <si>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</si>
  <si>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</si>
  <si>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</si>
  <si>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</si>
  <si>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</si>
  <si>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</si>
  <si>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</si>
  <si>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</si>
  <si>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</si>
  <si>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</si>
  <si>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</si>
  <si>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</si>
  <si>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</si>
  <si>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</si>
  <si>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</si>
  <si>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</si>
  <si>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</si>
  <si>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</si>
  <si>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</si>
  <si>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</si>
  <si>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</si>
  <si>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</si>
  <si>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</si>
  <si>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</si>
  <si>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</si>
  <si>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</si>
  <si>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</si>
  <si>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</si>
  <si>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</si>
  <si>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</si>
  <si>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</si>
  <si>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</si>
  <si>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</si>
  <si>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</si>
  <si>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</si>
  <si>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</si>
  <si>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</si>
  <si>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</si>
  <si>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</si>
  <si>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</si>
  <si>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</si>
  <si>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</si>
  <si>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</si>
  <si>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</si>
  <si>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</si>
  <si>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</si>
  <si>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</si>
  <si>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</si>
  <si>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</si>
  <si>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</si>
  <si>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</si>
  <si>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</si>
  <si>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</si>
  <si>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</si>
  <si>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</si>
  <si>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</si>
  <si>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</si>
  <si>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</si>
  <si>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</si>
  <si>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</si>
  <si>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</si>
  <si>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</si>
  <si>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</si>
  <si>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</si>
  <si>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</si>
  <si>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</si>
  <si>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</si>
  <si>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</si>
  <si>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</si>
  <si>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</si>
  <si>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</si>
  <si>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</si>
  <si>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</si>
  <si>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</si>
  <si>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</si>
  <si>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</si>
  <si>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</si>
  <si>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</si>
  <si>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</si>
  <si>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</si>
  <si>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</si>
  <si>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</si>
  <si>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</si>
  <si>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</si>
  <si>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</si>
  <si>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</si>
  <si>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</si>
  <si>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</si>
  <si>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</si>
  <si>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</si>
  <si>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</si>
  <si>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</si>
  <si>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</si>
  <si>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</si>
  <si>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</si>
  <si>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</si>
  <si>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</si>
  <si>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</si>
  <si>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</si>
  <si>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</si>
  <si>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</si>
  <si>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</si>
  <si>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</si>
  <si>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</si>
  <si>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</si>
  <si>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</si>
  <si>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</si>
  <si>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</si>
  <si>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</si>
  <si>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</si>
  <si>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</si>
  <si>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</si>
  <si>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</si>
  <si>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</si>
  <si>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</si>
  <si>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</si>
  <si>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</si>
  <si>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</si>
  <si>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</si>
  <si>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</si>
  <si>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</si>
  <si>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</si>
  <si>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</si>
  <si>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</si>
  <si>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</si>
  <si>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</si>
  <si>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</si>
  <si>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</si>
  <si>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</si>
  <si>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</si>
  <si>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</si>
  <si>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</si>
  <si>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</si>
  <si>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</si>
  <si>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</si>
  <si>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</si>
  <si>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</si>
  <si>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</si>
  <si>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</si>
  <si>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</si>
  <si>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</si>
  <si>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</si>
  <si>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</si>
  <si>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</si>
  <si>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</si>
  <si>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</si>
  <si>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</si>
  <si>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</si>
  <si>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</si>
  <si>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</si>
  <si>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</si>
  <si>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</si>
  <si>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</si>
  <si>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</si>
  <si>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</si>
  <si>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</si>
  <si>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</si>
  <si>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</si>
  <si>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</si>
  <si>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</si>
  <si>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</si>
  <si>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</si>
  <si>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</si>
  <si>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</si>
  <si>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</si>
  <si>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</si>
  <si>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</si>
  <si>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</si>
  <si>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</si>
  <si>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</si>
  <si>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</si>
  <si>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</si>
  <si>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</si>
  <si>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</si>
  <si>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</si>
  <si>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</si>
  <si>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</si>
  <si>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</si>
  <si>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</si>
  <si>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</si>
  <si>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</si>
  <si>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</si>
  <si>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</si>
  <si>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</si>
  <si>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</si>
  <si>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</si>
  <si>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</si>
  <si>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</si>
  <si>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</si>
  <si>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</si>
  <si>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</si>
  <si>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</si>
  <si>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</si>
  <si>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</si>
  <si>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</si>
  <si>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</si>
  <si>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</si>
  <si>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</si>
  <si>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</si>
  <si>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</si>
  <si>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</si>
  <si>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</si>
  <si>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</si>
  <si>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</si>
  <si>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</si>
  <si>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</si>
  <si>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</si>
  <si>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</si>
  <si>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</si>
  <si>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</si>
  <si>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</si>
  <si>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</si>
  <si>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</si>
  <si>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</si>
  <si>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</si>
  <si>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</si>
  <si>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</si>
  <si>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</si>
  <si>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</si>
  <si>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</si>
  <si>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</si>
  <si>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</si>
  <si>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</si>
  <si>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</si>
  <si>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</si>
  <si>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</si>
  <si>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</si>
  <si>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</si>
  <si>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</si>
  <si>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</si>
  <si>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</si>
  <si>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</si>
  <si>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</si>
  <si>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</si>
  <si>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</si>
  <si>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</si>
  <si>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</si>
  <si>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</si>
  <si>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</si>
  <si>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</si>
  <si>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</si>
  <si>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</si>
  <si>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</si>
  <si>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</si>
  <si>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</si>
  <si>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</si>
  <si>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</si>
  <si>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</si>
  <si>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</si>
  <si>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</si>
  <si>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</si>
  <si>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</si>
  <si>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</si>
  <si>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</si>
  <si>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</si>
  <si>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</si>
  <si>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</si>
  <si>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</si>
  <si>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</si>
  <si>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</si>
  <si>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</si>
  <si>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</si>
  <si>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</si>
  <si>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</si>
  <si>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</si>
  <si>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</si>
  <si>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</si>
  <si>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</si>
  <si>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</si>
  <si>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</si>
  <si>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</si>
  <si>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</si>
  <si>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</si>
  <si>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</si>
  <si>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</si>
  <si>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</si>
  <si>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</si>
  <si>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</si>
  <si>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</si>
  <si>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</si>
  <si>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</si>
  <si>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</si>
  <si>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</si>
  <si>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</si>
  <si>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</si>
  <si>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</si>
  <si>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</si>
  <si>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</si>
  <si>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</si>
  <si>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</si>
  <si>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</si>
  <si>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</si>
  <si>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</si>
  <si>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</si>
  <si>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</si>
  <si>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</si>
  <si>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</si>
  <si>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</si>
  <si>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</si>
  <si>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</si>
  <si>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</si>
  <si>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</si>
  <si>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</si>
  <si>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</si>
  <si>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</si>
  <si>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</si>
  <si>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</si>
  <si>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</si>
  <si>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</si>
  <si>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</si>
  <si>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</si>
  <si>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</si>
  <si>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</si>
  <si>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</si>
  <si>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</si>
  <si>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</si>
  <si>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</si>
  <si>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</si>
  <si>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</si>
  <si>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</si>
  <si>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</si>
  <si>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</si>
  <si>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</si>
  <si>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</si>
  <si>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</si>
  <si>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</si>
  <si>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</si>
  <si>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</si>
  <si>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</si>
  <si>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</si>
  <si>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</si>
  <si>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</si>
  <si>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</si>
  <si>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</si>
  <si>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</si>
  <si>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</si>
  <si>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</si>
  <si>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</si>
  <si>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</si>
  <si>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</si>
  <si>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</si>
  <si>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</si>
  <si>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</si>
  <si>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</si>
  <si>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</si>
  <si>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</si>
  <si>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</si>
  <si>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</si>
  <si>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</si>
  <si>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</si>
  <si>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</si>
  <si>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</si>
  <si>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</si>
  <si>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</si>
  <si>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</si>
  <si>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</si>
  <si>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</si>
  <si>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</si>
  <si>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</si>
  <si>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</si>
  <si>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</si>
  <si>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</si>
  <si>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</si>
  <si>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</si>
  <si>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</si>
  <si>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</si>
  <si>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</si>
  <si>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</si>
  <si>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</si>
  <si>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</si>
  <si>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</si>
  <si>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</si>
  <si>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</si>
  <si>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</si>
  <si>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</si>
  <si>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</si>
  <si>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</si>
  <si>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</si>
  <si>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</si>
  <si>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</si>
  <si>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</si>
  <si>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</si>
  <si>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</si>
  <si>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</si>
  <si>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</si>
  <si>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</si>
  <si>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</si>
  <si>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</si>
  <si>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</si>
  <si>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</si>
  <si>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</si>
  <si>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</si>
  <si>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</si>
  <si>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</si>
  <si>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</si>
  <si>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</si>
  <si>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</si>
  <si>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</si>
  <si>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</si>
  <si>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</si>
  <si>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</si>
  <si>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</si>
  <si>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</si>
  <si>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</si>
  <si>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</si>
  <si>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</si>
  <si>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</si>
  <si>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</si>
  <si>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</si>
  <si>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</si>
  <si>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</si>
  <si>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</si>
  <si>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</si>
  <si>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</si>
  <si>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</si>
  <si>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</si>
  <si>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</si>
  <si>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</si>
  <si>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</si>
  <si>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</si>
  <si>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</si>
  <si>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</si>
  <si>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</si>
  <si>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</si>
  <si>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</si>
  <si>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</si>
  <si>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</si>
  <si>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</si>
  <si>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</si>
  <si>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</si>
  <si>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</si>
  <si>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</si>
  <si>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</si>
  <si>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</si>
  <si>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</si>
  <si>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</si>
  <si>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</si>
  <si>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</si>
  <si>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</si>
  <si>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</si>
  <si>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</si>
  <si>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</si>
  <si>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</si>
  <si>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</si>
  <si>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</si>
  <si>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</si>
  <si>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</si>
  <si>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</si>
  <si>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</si>
  <si>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</si>
  <si>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</si>
  <si>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</si>
  <si>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</si>
  <si>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</si>
  <si>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</si>
  <si>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</si>
  <si>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</si>
  <si>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</si>
  <si>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</si>
  <si>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</si>
  <si>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</si>
  <si>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</si>
  <si>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</si>
  <si>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</si>
  <si>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</si>
  <si>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</si>
  <si>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</si>
  <si>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</si>
  <si>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</si>
  <si>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</si>
  <si>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</si>
  <si>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</si>
  <si>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</si>
  <si>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</si>
  <si>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</si>
  <si>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</si>
  <si>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</si>
  <si>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</si>
  <si>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</si>
  <si>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</si>
  <si>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</si>
  <si>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</si>
  <si>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</si>
  <si>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</si>
  <si>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</si>
  <si>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</si>
  <si>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</si>
  <si>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</si>
  <si>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</si>
  <si>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</si>
  <si>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</si>
  <si>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</si>
  <si>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</si>
  <si>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</si>
  <si>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</si>
  <si>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</si>
  <si>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</si>
  <si>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</si>
  <si>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</si>
  <si>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</si>
  <si>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</si>
  <si>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</si>
  <si>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</si>
  <si>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</si>
  <si>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</si>
  <si>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</si>
  <si>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</si>
  <si>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</si>
  <si>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</si>
  <si>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</si>
  <si>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</si>
  <si>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</si>
  <si>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</si>
  <si>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</si>
  <si>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</si>
  <si>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</si>
  <si>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</si>
  <si>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</si>
  <si>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</si>
  <si>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</si>
  <si>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</si>
  <si>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</si>
  <si>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</si>
  <si>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</si>
  <si>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</si>
  <si>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</si>
  <si>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</si>
  <si>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</si>
  <si>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</si>
  <si>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</si>
  <si>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</si>
  <si>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</si>
  <si>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</si>
  <si>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</si>
  <si>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</si>
  <si>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</si>
  <si>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</si>
  <si>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</si>
  <si>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</si>
  <si>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</si>
  <si>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</si>
  <si>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</si>
  <si>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</si>
  <si>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</si>
  <si>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</si>
  <si>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</si>
  <si>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</si>
  <si>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</si>
  <si>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</si>
  <si>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</si>
  <si>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</si>
  <si>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</si>
  <si>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</si>
  <si>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</si>
  <si>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</si>
  <si>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</si>
  <si>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</si>
  <si>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</si>
  <si>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</si>
  <si>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</si>
  <si>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</si>
  <si>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</si>
  <si>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</si>
  <si>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</si>
  <si>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</si>
  <si>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</si>
  <si>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</si>
  <si>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</si>
  <si>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</si>
  <si>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</si>
  <si>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</si>
  <si>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</si>
  <si>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</si>
  <si>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</si>
  <si>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</si>
  <si>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</si>
  <si>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</si>
  <si>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</si>
  <si>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</si>
  <si>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</si>
  <si>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</si>
  <si>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</si>
  <si>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</si>
  <si>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</si>
  <si>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</si>
  <si>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</si>
  <si>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</si>
  <si>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</si>
  <si>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</si>
  <si>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</si>
  <si>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</si>
  <si>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</si>
  <si>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</si>
  <si>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</si>
  <si>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</si>
  <si>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</si>
  <si>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</si>
  <si>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</si>
  <si>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</si>
  <si>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</si>
  <si>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</si>
  <si>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</si>
  <si>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</si>
  <si>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</si>
  <si>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</si>
  <si>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</si>
  <si>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</si>
  <si>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</si>
  <si>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</si>
  <si>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</si>
  <si>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</si>
  <si>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</si>
  <si>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</si>
  <si>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</si>
  <si>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</si>
  <si>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</si>
  <si>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</si>
  <si>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</si>
  <si>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</si>
  <si>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</si>
  <si>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</si>
  <si>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</si>
  <si>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</si>
  <si>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</si>
  <si>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</si>
  <si>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</si>
  <si>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</si>
  <si>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</si>
  <si>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</si>
  <si>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</si>
  <si>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</si>
  <si>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</si>
  <si>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</si>
  <si>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</si>
  <si>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</si>
  <si>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</si>
  <si>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</si>
  <si>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</si>
  <si>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</si>
  <si>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</si>
  <si>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</si>
  <si>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</si>
  <si>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</si>
  <si>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</si>
  <si>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</si>
  <si>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</si>
  <si>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</si>
  <si>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</si>
  <si>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</si>
  <si>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</si>
  <si>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</si>
  <si>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</si>
  <si>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</si>
  <si>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</si>
  <si>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</si>
  <si>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</si>
  <si>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</si>
  <si>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</si>
  <si>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</si>
  <si>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</si>
  <si>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</si>
  <si>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</si>
  <si>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</si>
  <si>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</si>
  <si>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</si>
  <si>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</si>
  <si>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</si>
  <si>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</si>
  <si>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</si>
  <si>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</si>
  <si>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</si>
  <si>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</si>
  <si>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</si>
  <si>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</si>
  <si>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</si>
  <si>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</si>
  <si>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</si>
  <si>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</si>
  <si>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</si>
  <si>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</si>
  <si>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</si>
  <si>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</si>
  <si>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</si>
  <si>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</si>
  <si>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</si>
  <si>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</si>
  <si>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</si>
  <si>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</si>
  <si>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</si>
  <si>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</si>
  <si>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</si>
  <si>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</si>
  <si>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</si>
  <si>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</si>
  <si>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</si>
  <si>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</si>
  <si>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</si>
  <si>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</si>
  <si>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</si>
  <si>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</si>
  <si>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</si>
  <si>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</si>
  <si>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</si>
  <si>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</si>
  <si>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</si>
  <si>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</si>
  <si>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</si>
  <si>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</si>
  <si>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</si>
  <si>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</si>
  <si>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</si>
  <si>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</si>
  <si>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</si>
  <si>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</si>
  <si>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</si>
  <si>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</si>
  <si>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</si>
  <si>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</si>
  <si>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</si>
  <si>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</si>
  <si>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</si>
  <si>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</si>
  <si>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</si>
  <si>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</si>
  <si>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</si>
  <si>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</si>
  <si>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</si>
  <si>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</si>
  <si>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</si>
  <si>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</si>
  <si>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</si>
  <si>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</si>
  <si>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</si>
  <si>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</si>
  <si>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</si>
  <si>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</si>
  <si>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</si>
  <si>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</si>
  <si>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</si>
  <si>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</si>
  <si>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</si>
  <si>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</si>
  <si>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</si>
  <si>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</si>
  <si>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</si>
  <si>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</si>
  <si>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</si>
  <si>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</si>
  <si>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</si>
  <si>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</si>
  <si>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</si>
  <si>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</si>
  <si>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</si>
  <si>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</si>
  <si>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</si>
  <si>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</si>
  <si>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</si>
  <si>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</si>
  <si>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</si>
  <si>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</si>
  <si>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</si>
  <si>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</si>
  <si>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</si>
  <si>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</si>
  <si>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</si>
  <si>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</si>
  <si>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</si>
  <si>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</si>
  <si>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</si>
  <si>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</si>
  <si>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</si>
  <si>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</si>
  <si>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</si>
  <si>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</si>
  <si>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</si>
  <si>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</si>
  <si>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</si>
  <si>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</si>
  <si>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</si>
  <si>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</si>
  <si>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</si>
  <si>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</si>
  <si>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</si>
  <si>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</si>
  <si>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</si>
  <si>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</si>
  <si>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</si>
  <si>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</si>
  <si>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</si>
  <si>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</si>
  <si>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</si>
  <si>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</si>
  <si>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</si>
  <si>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</si>
  <si>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</si>
  <si>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</si>
  <si>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</si>
  <si>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</si>
  <si>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</si>
  <si>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</si>
  <si>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</si>
  <si>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</si>
  <si>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</si>
  <si>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</si>
  <si>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</si>
  <si>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</si>
  <si>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</si>
  <si>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</si>
  <si>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</si>
  <si>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</si>
  <si>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</si>
  <si>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</si>
  <si>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</si>
  <si>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</si>
  <si>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</si>
  <si>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</si>
  <si>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</si>
  <si>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</si>
  <si>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</si>
  <si>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</si>
  <si>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</si>
  <si>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</si>
  <si>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</si>
  <si>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</si>
  <si>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</si>
  <si>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</si>
  <si>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</si>
  <si>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</si>
  <si>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</si>
  <si>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</si>
  <si>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</si>
  <si>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</si>
  <si>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</si>
  <si>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</si>
  <si>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</si>
  <si>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</si>
  <si>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</si>
  <si>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</si>
  <si>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</si>
  <si>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</si>
  <si>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</si>
  <si>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</si>
  <si>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</si>
  <si>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</si>
  <si>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</si>
  <si>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</si>
  <si>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</si>
  <si>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</si>
  <si>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</si>
  <si>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</si>
  <si>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</si>
  <si>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</si>
  <si>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</si>
  <si>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</si>
  <si>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</si>
  <si>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</si>
  <si>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</si>
  <si>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</si>
  <si>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</si>
  <si>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</si>
  <si>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</si>
  <si>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</si>
  <si>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</si>
  <si>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</si>
  <si>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</si>
  <si>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</si>
  <si>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</si>
  <si>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</si>
  <si>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</si>
  <si>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</si>
  <si>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</si>
  <si>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</si>
  <si>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</si>
  <si>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</si>
  <si>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</si>
  <si>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</si>
  <si>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</si>
  <si>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</si>
  <si>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</si>
  <si>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</si>
  <si>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</si>
  <si>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</si>
  <si>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</si>
  <si>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</si>
  <si>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</si>
  <si>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</si>
  <si>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</si>
  <si>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</si>
  <si>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</si>
  <si>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</si>
  <si>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</si>
  <si>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</si>
  <si>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</si>
  <si>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</si>
  <si>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</si>
  <si>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</si>
  <si>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</si>
  <si>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</si>
  <si>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</si>
  <si>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</si>
  <si>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</si>
  <si>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</si>
  <si>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</si>
  <si>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</si>
  <si>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</si>
  <si>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</si>
  <si>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</si>
  <si>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</si>
  <si>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</si>
  <si>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</si>
  <si>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</si>
  <si>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</si>
  <si>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</si>
  <si>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</si>
  <si>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</si>
  <si>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</si>
  <si>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</si>
  <si>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</si>
  <si>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</si>
  <si>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</si>
  <si>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</si>
  <si>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</si>
  <si>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</si>
  <si>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</si>
  <si>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</si>
  <si>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</si>
  <si>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</si>
  <si>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</si>
  <si>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</si>
  <si>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</si>
  <si>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</si>
  <si>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</si>
  <si>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</si>
  <si>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</si>
  <si>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</si>
  <si>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</si>
  <si>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</si>
  <si>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</si>
  <si>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</si>
  <si>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</si>
  <si>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</si>
  <si>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</si>
  <si>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</si>
  <si>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</si>
  <si>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</si>
  <si>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</si>
  <si>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</si>
  <si>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</si>
  <si>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</si>
  <si>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</si>
  <si>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</si>
  <si>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</si>
  <si>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</si>
  <si>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</si>
  <si>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</si>
  <si>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</si>
  <si>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</si>
  <si>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</si>
  <si>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</si>
  <si>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</si>
  <si>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</si>
  <si>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</si>
  <si>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</si>
  <si>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</si>
  <si>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</si>
  <si>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</si>
  <si>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</si>
  <si>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</si>
  <si>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</si>
  <si>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</si>
  <si>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</si>
  <si>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</si>
  <si>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</si>
  <si>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</si>
  <si>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</si>
  <si>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</si>
  <si>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</si>
  <si>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</si>
  <si>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</si>
  <si>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</si>
  <si>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</si>
  <si>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</si>
  <si>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</si>
  <si>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</si>
  <si>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</si>
  <si>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</si>
  <si>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</si>
  <si>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</si>
  <si>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</si>
  <si>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</si>
  <si>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</si>
  <si>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</si>
  <si>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</si>
  <si>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</si>
  <si>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</si>
  <si>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</si>
  <si>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</si>
  <si>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</si>
  <si>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</si>
  <si>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</si>
  <si>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</si>
  <si>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</si>
  <si>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</si>
  <si>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</si>
  <si>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</si>
  <si>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</si>
  <si>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</si>
  <si>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</si>
  <si>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</si>
  <si>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</si>
  <si>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</si>
  <si>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</si>
  <si>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</si>
  <si>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</si>
  <si>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</si>
  <si>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</si>
  <si>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</si>
  <si>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</si>
  <si>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</si>
  <si>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</si>
  <si>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</si>
  <si>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</si>
  <si>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</si>
  <si>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</si>
  <si>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</si>
  <si>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</si>
  <si>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</si>
  <si>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</si>
  <si>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</si>
  <si>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</si>
  <si>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</si>
  <si>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</si>
  <si>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</si>
  <si>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</si>
  <si>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</si>
  <si>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</si>
  <si>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</si>
  <si>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</si>
  <si>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</si>
  <si>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</si>
  <si>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</si>
  <si>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</si>
  <si>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</si>
  <si>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</si>
  <si>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</si>
  <si>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</si>
  <si>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</si>
  <si>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</si>
  <si>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</si>
  <si>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</si>
  <si>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</si>
  <si>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</si>
  <si>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</si>
  <si>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</si>
  <si>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</si>
  <si>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</si>
  <si>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</si>
  <si>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</si>
  <si>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</si>
  <si>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</si>
  <si>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</si>
  <si>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</si>
  <si>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</si>
  <si>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</si>
  <si>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</si>
  <si>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</si>
  <si>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</si>
  <si>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</si>
  <si>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</si>
  <si>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</si>
  <si>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</si>
  <si>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</si>
  <si>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</si>
  <si>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</si>
  <si>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</si>
  <si>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</si>
  <si>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</si>
  <si>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</si>
  <si>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</si>
  <si>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</si>
  <si>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</si>
  <si>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</si>
  <si>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</si>
  <si>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</si>
  <si>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</si>
  <si>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</si>
  <si>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</si>
  <si>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</si>
  <si>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</si>
  <si>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</si>
  <si>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</si>
  <si>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</si>
  <si>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</si>
  <si>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</si>
  <si>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</si>
  <si>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</si>
  <si>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</si>
  <si>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</si>
  <si>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</si>
  <si>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</si>
  <si>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</si>
  <si>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</si>
  <si>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</si>
  <si>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</si>
  <si>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</si>
  <si>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</si>
  <si>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</si>
  <si>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</si>
  <si>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</si>
  <si>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</si>
  <si>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</si>
  <si>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</si>
  <si>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</si>
  <si>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</si>
  <si>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</si>
  <si>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</si>
  <si>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</si>
  <si>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</si>
  <si>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</si>
  <si>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</si>
  <si>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</si>
  <si>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</si>
  <si>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</si>
  <si>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</si>
  <si>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</si>
  <si>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</si>
  <si>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</si>
  <si>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</si>
  <si>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</si>
  <si>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</si>
  <si>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</si>
  <si>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</si>
  <si>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</si>
  <si>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</si>
  <si>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</si>
  <si>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</si>
  <si>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</si>
  <si>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</si>
  <si>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</si>
  <si>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</si>
  <si>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</si>
  <si>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</si>
  <si>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</si>
  <si>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</si>
  <si>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</si>
  <si>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</si>
  <si>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</si>
  <si>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</si>
  <si>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</si>
  <si>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</si>
  <si>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</si>
  <si>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</si>
  <si>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</si>
  <si>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</si>
  <si>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</si>
  <si>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</si>
  <si>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</si>
  <si>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</si>
  <si>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</si>
  <si>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</si>
  <si>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</si>
  <si>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</si>
  <si>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</si>
  <si>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</si>
  <si>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</si>
  <si>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</si>
  <si>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</si>
  <si>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</si>
  <si>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</si>
  <si>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</si>
  <si>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</si>
  <si>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</si>
  <si>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</si>
  <si>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</si>
  <si>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</si>
  <si>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</si>
  <si>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</si>
  <si>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</si>
  <si>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</si>
  <si>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</si>
  <si>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</si>
  <si>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</si>
  <si>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</si>
  <si>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</si>
  <si>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</si>
  <si>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</si>
  <si>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</si>
  <si>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</si>
  <si>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</si>
  <si>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</si>
  <si>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</si>
  <si>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</si>
  <si>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</si>
  <si>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</si>
  <si>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</si>
  <si>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</si>
  <si>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</si>
  <si>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</si>
  <si>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</si>
  <si>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</si>
  <si>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</si>
  <si>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</si>
  <si>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</si>
  <si>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</si>
  <si>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</si>
  <si>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</si>
  <si>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</si>
  <si>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</si>
  <si>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</si>
  <si>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</si>
  <si>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</si>
  <si>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</si>
  <si>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</si>
  <si>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</si>
  <si>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</si>
  <si>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</si>
  <si>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</si>
  <si>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</si>
  <si>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</si>
  <si>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</si>
  <si>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</si>
  <si>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</si>
  <si>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</si>
  <si>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</si>
  <si>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</si>
  <si>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</si>
  <si>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</si>
  <si>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</si>
  <si>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</si>
  <si>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</si>
  <si>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</si>
  <si>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</si>
  <si>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</si>
  <si>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</si>
  <si>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</si>
  <si>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</si>
  <si>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</si>
  <si>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</si>
  <si>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</si>
  <si>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</si>
  <si>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</si>
  <si>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</si>
  <si>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</si>
  <si>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</si>
  <si>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</si>
  <si>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</si>
  <si>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</si>
  <si>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</si>
  <si>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</si>
  <si>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</si>
  <si>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</si>
  <si>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</si>
  <si>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</si>
  <si>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</si>
  <si>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</si>
  <si>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</si>
  <si>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</si>
  <si>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</si>
  <si>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</si>
  <si>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</si>
  <si>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</si>
  <si>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</si>
  <si>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</si>
  <si>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</si>
  <si>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</si>
  <si>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</si>
  <si>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</si>
  <si>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</si>
  <si>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</si>
  <si>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</si>
  <si>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</si>
  <si>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</si>
  <si>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</si>
  <si>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</si>
  <si>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</si>
  <si>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</si>
  <si>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</si>
  <si>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</si>
  <si>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</si>
  <si>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</si>
  <si>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</si>
  <si>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</si>
  <si>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</si>
  <si>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</si>
  <si>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</si>
  <si>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</si>
  <si>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</si>
  <si>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</si>
  <si>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</si>
  <si>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</si>
  <si>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</si>
  <si>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</si>
  <si>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</si>
  <si>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</si>
  <si>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</si>
  <si>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</si>
  <si>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</si>
  <si>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</si>
  <si>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</si>
  <si>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</si>
  <si>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</si>
  <si>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</si>
  <si>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</si>
  <si>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</si>
  <si>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</si>
  <si>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</si>
  <si>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</si>
  <si>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</si>
  <si>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</si>
  <si>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</si>
  <si>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</si>
  <si>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</si>
  <si>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</si>
  <si>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</si>
  <si>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</si>
  <si>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</si>
  <si>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</si>
  <si>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</si>
  <si>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</si>
  <si>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</si>
  <si>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</si>
  <si>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</si>
  <si>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</si>
  <si>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</si>
  <si>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</si>
  <si>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</si>
  <si>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</si>
  <si>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</si>
  <si>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</si>
  <si>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</si>
  <si>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</si>
  <si>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</si>
  <si>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</si>
  <si>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</si>
  <si>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</si>
  <si>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</si>
  <si>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</si>
  <si>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</si>
  <si>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</si>
  <si>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</si>
  <si>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</si>
  <si>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</si>
  <si>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</si>
  <si>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</si>
  <si>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</si>
  <si>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</si>
  <si>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</si>
  <si>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</si>
  <si>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</si>
  <si>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</si>
  <si>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</si>
  <si>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</si>
  <si>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</si>
  <si>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</si>
  <si>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</si>
  <si>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</si>
  <si>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</si>
  <si>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</si>
  <si>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</si>
  <si>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</si>
  <si>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</si>
  <si>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</si>
  <si>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</si>
  <si>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</si>
  <si>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</si>
  <si>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</si>
  <si>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</si>
  <si>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</si>
  <si>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</si>
  <si>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</si>
  <si>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</si>
  <si>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</si>
  <si>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</si>
  <si>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</si>
  <si>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</si>
  <si>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</si>
  <si>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</si>
  <si>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</si>
  <si>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</si>
  <si>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</si>
  <si>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</si>
  <si>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</si>
  <si>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</si>
  <si>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</si>
  <si>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</si>
  <si>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</si>
  <si>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</si>
  <si>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</si>
  <si>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</si>
  <si>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</si>
  <si>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</si>
  <si>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</si>
  <si>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</si>
  <si>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</si>
  <si>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</si>
  <si>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</si>
  <si>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</si>
  <si>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</si>
  <si>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</si>
  <si>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</si>
  <si>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</si>
  <si>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</si>
  <si>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</si>
  <si>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</si>
  <si>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</si>
  <si>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</si>
  <si>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</si>
  <si>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</si>
  <si>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</si>
  <si>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</si>
  <si>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</si>
  <si>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</si>
  <si>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</si>
  <si>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</si>
  <si>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</si>
  <si>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</si>
  <si>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</si>
  <si>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</si>
  <si>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</si>
  <si>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</si>
  <si>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</si>
  <si>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</si>
  <si>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</si>
  <si>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</si>
  <si>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</si>
  <si>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</si>
  <si>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</si>
  <si>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</si>
  <si>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</si>
  <si>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</si>
  <si>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</si>
  <si>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</si>
  <si>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</si>
  <si>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</si>
  <si>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</si>
  <si>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</si>
  <si>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</si>
  <si>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</si>
  <si>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</si>
  <si>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</si>
  <si>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</si>
  <si>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</si>
  <si>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</si>
  <si>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</si>
  <si>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</si>
  <si>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</si>
  <si>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</si>
  <si>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</si>
  <si>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</si>
  <si>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</si>
  <si>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</si>
  <si>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</si>
  <si>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</si>
  <si>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</si>
  <si>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</si>
  <si>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</si>
  <si>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</si>
  <si>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</si>
  <si>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</si>
  <si>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</si>
  <si>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</si>
  <si>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</si>
  <si>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</si>
  <si>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</si>
  <si>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</si>
  <si>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</si>
  <si>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</si>
  <si>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</si>
  <si>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</si>
  <si>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</si>
  <si>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</si>
  <si>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</si>
  <si>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</si>
  <si>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</si>
  <si>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</si>
  <si>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</si>
  <si>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</si>
  <si>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</si>
  <si>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</si>
  <si>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</si>
  <si>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</si>
  <si>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</si>
  <si>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</si>
  <si>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</si>
  <si>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</si>
  <si>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</si>
  <si>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</si>
  <si>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</si>
  <si>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</si>
  <si>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</si>
  <si>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</si>
  <si>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</si>
  <si>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</si>
  <si>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</si>
  <si>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</si>
  <si>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</si>
  <si>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</si>
  <si>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</si>
  <si>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</si>
  <si>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</si>
  <si>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</si>
  <si>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</si>
  <si>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</si>
  <si>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</si>
  <si>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</si>
  <si>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</si>
  <si>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</si>
  <si>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</si>
  <si>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</si>
  <si>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</si>
  <si>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</si>
  <si>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</si>
  <si>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</si>
  <si>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</si>
  <si>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</si>
  <si>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</si>
  <si>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</si>
  <si>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</si>
  <si>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</si>
  <si>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</si>
  <si>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</si>
  <si>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</si>
  <si>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</si>
  <si>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</si>
  <si>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</si>
  <si>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</si>
  <si>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</si>
  <si>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</si>
  <si>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</si>
  <si>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</si>
  <si>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</si>
  <si>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</si>
  <si>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</si>
  <si>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</si>
  <si>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</si>
  <si>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</si>
  <si>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</si>
  <si>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</si>
  <si>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</si>
  <si>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</si>
  <si>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</si>
  <si>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</si>
  <si>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</si>
  <si>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</si>
  <si>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</si>
  <si>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</si>
  <si>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</si>
  <si>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</si>
  <si>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</si>
  <si>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</si>
  <si>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</si>
  <si>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</si>
  <si>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</si>
  <si>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</si>
  <si>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</si>
  <si>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</si>
  <si>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</si>
  <si>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</si>
  <si>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</si>
  <si>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</si>
  <si>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</si>
  <si>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</si>
  <si>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</si>
  <si>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</si>
  <si>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</si>
  <si>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</si>
  <si>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</si>
  <si>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</si>
  <si>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</si>
  <si>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</si>
  <si>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</si>
  <si>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</si>
  <si>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</si>
  <si>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</si>
  <si>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</si>
  <si>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</si>
  <si>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</si>
  <si>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</si>
  <si>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</si>
  <si>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</si>
  <si>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</si>
  <si>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</si>
  <si>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</si>
  <si>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</si>
  <si>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</si>
  <si>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</si>
  <si>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</si>
  <si>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</si>
  <si>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</si>
  <si>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</si>
  <si>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</si>
  <si>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</si>
  <si>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</si>
  <si>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</si>
  <si>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</si>
  <si>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</si>
  <si>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</si>
  <si>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</si>
  <si>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</si>
  <si>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</si>
  <si>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</si>
  <si>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</si>
  <si>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</si>
  <si>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</si>
  <si>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</si>
  <si>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</si>
  <si>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</si>
  <si>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</si>
  <si>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</si>
  <si>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</si>
  <si>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</si>
  <si>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</si>
  <si>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</si>
  <si>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</si>
  <si>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</si>
  <si>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</si>
  <si>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</si>
  <si>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</si>
  <si>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</si>
  <si>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</si>
  <si>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</si>
  <si>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</si>
  <si>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</si>
  <si>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</si>
  <si>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</si>
  <si>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</si>
  <si>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</si>
  <si>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</si>
  <si>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</si>
  <si>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</si>
  <si>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</si>
  <si>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</si>
  <si>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</si>
  <si>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</si>
  <si>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</si>
  <si>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</si>
  <si>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</si>
  <si>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</si>
  <si>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</si>
  <si>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</si>
  <si>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</si>
  <si>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</si>
  <si>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</si>
  <si>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</si>
  <si>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</si>
  <si>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</si>
  <si>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</si>
  <si>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</si>
  <si>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</si>
  <si>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</si>
  <si>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</si>
  <si>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</si>
  <si>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</si>
  <si>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</si>
  <si>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</si>
  <si>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</si>
  <si>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</si>
  <si>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</si>
  <si>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</si>
  <si>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</si>
  <si>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</si>
  <si>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</si>
  <si>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</si>
  <si>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</si>
  <si>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</si>
  <si>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</si>
  <si>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</si>
  <si>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</si>
  <si>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</si>
  <si>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</si>
  <si>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</si>
  <si>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</si>
  <si>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</si>
  <si>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</si>
  <si>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</si>
  <si>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</si>
  <si>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</si>
  <si>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</si>
  <si>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</si>
  <si>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</si>
  <si>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</si>
  <si>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</si>
  <si>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</si>
  <si>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</si>
  <si>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</si>
  <si>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</si>
  <si>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</si>
  <si>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</si>
  <si>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</si>
  <si>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</si>
  <si>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</si>
  <si>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</si>
  <si>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</si>
  <si>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</si>
  <si>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</si>
  <si>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</si>
  <si>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</si>
  <si>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</si>
  <si>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</si>
  <si>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</si>
  <si>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</si>
  <si>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</si>
  <si>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</si>
  <si>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</si>
  <si>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</si>
  <si>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</si>
  <si>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</si>
  <si>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</si>
  <si>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</si>
  <si>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</si>
  <si>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</si>
  <si>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</si>
  <si>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</si>
  <si>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</si>
  <si>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</si>
  <si>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</si>
  <si>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</si>
  <si>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</si>
  <si>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</si>
  <si>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</si>
  <si>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</si>
  <si>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</si>
  <si>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</si>
  <si>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</si>
  <si>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</si>
  <si>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</si>
  <si>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</si>
  <si>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</si>
  <si>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</si>
  <si>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</si>
  <si>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</si>
  <si>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</si>
  <si>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</si>
  <si>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</si>
  <si>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</si>
  <si>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</si>
  <si>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</si>
  <si>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</si>
  <si>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</si>
  <si>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</si>
  <si>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</si>
  <si>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</si>
  <si>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</si>
  <si>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</si>
  <si>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</si>
  <si>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</si>
  <si>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</si>
  <si>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</si>
  <si>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</si>
  <si>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</si>
  <si>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</si>
  <si>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</si>
  <si>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</si>
  <si>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</si>
  <si>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</si>
  <si>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</si>
  <si>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</si>
  <si>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</si>
  <si>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</si>
  <si>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</si>
  <si>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</si>
  <si>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</si>
  <si>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</si>
  <si>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</si>
  <si>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</si>
  <si>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</si>
  <si>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</si>
  <si>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</si>
  <si>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</si>
  <si>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</si>
  <si>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</si>
  <si>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</si>
  <si>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</si>
  <si>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</si>
  <si>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</si>
  <si>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</si>
  <si>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</si>
  <si>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</si>
  <si>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</si>
  <si>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</si>
  <si>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</si>
  <si>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</si>
  <si>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</si>
  <si>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</si>
  <si>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</si>
  <si>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</si>
  <si>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</si>
  <si>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</si>
  <si>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</si>
  <si>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</si>
  <si>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</si>
  <si>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</si>
  <si>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</si>
  <si>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</si>
  <si>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</si>
  <si>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</si>
  <si>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</si>
  <si>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</si>
  <si>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</si>
  <si>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</si>
  <si>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</si>
  <si>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</si>
  <si>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</si>
  <si>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</si>
  <si>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</si>
  <si>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</si>
  <si>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</si>
  <si>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</si>
  <si>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</si>
  <si>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</si>
  <si>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</si>
  <si>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</si>
  <si>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</si>
  <si>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</si>
  <si>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</si>
  <si>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</si>
  <si>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</si>
  <si>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</si>
  <si>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</si>
  <si>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</si>
  <si>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</si>
  <si>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</si>
  <si>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</si>
  <si>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</si>
  <si>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</si>
  <si>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</si>
  <si>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</si>
  <si>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</si>
  <si>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</si>
  <si>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</si>
  <si>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</si>
  <si>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</si>
  <si>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</si>
  <si>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</si>
  <si>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</si>
  <si>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</si>
  <si>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</si>
  <si>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</si>
  <si>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</si>
  <si>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</si>
  <si>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</si>
  <si>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</si>
  <si>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</si>
  <si>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</si>
  <si>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</si>
  <si>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</si>
  <si>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</si>
  <si>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</si>
  <si>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</si>
  <si>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</si>
  <si>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</si>
  <si>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</si>
  <si>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</si>
  <si>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</si>
  <si>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</si>
  <si>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</si>
  <si>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</si>
  <si>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</si>
  <si>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</si>
  <si>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</si>
  <si>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</si>
  <si>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</si>
  <si>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</si>
  <si>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</si>
  <si>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</si>
  <si>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</si>
  <si>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</si>
  <si>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</si>
  <si>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</si>
  <si>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</si>
  <si>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</si>
  <si>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</si>
  <si>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</si>
  <si>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</si>
  <si>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</si>
  <si>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</si>
  <si>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</si>
  <si>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</si>
  <si>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</si>
  <si>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</si>
  <si>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</si>
  <si>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</si>
  <si>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</si>
  <si>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</si>
  <si>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</si>
  <si>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</si>
  <si>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</si>
  <si>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</si>
  <si>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</si>
  <si>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</si>
  <si>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</si>
  <si>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</si>
  <si>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</si>
  <si>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</si>
  <si>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</si>
  <si>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</si>
  <si>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</si>
  <si>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</si>
  <si>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</si>
  <si>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</si>
  <si>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</si>
  <si>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</si>
  <si>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</si>
  <si>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</si>
  <si>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</si>
  <si>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</si>
  <si>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</si>
  <si>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</si>
  <si>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</si>
  <si>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</si>
  <si>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</si>
  <si>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</si>
  <si>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</si>
  <si>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</si>
  <si>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</si>
  <si>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</si>
  <si>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</si>
  <si>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</si>
  <si>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</si>
  <si>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</si>
  <si>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</si>
  <si>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</si>
  <si>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</si>
  <si>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</si>
  <si>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</si>
  <si>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</si>
  <si>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</si>
  <si>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</si>
  <si>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</si>
  <si>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</si>
  <si>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</si>
  <si>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</si>
  <si>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</si>
  <si>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</si>
  <si>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</si>
  <si>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</si>
  <si>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</si>
  <si>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</si>
  <si>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</si>
  <si>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</si>
  <si>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</si>
  <si>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</si>
  <si>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</si>
  <si>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</si>
  <si>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</si>
  <si>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</si>
  <si>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</si>
  <si>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</si>
  <si>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</si>
  <si>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</si>
  <si>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</si>
  <si>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</si>
  <si>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</si>
  <si>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</si>
  <si>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</si>
  <si>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</si>
  <si>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</si>
  <si>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</si>
  <si>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</si>
  <si>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</si>
  <si>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</si>
  <si>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</si>
  <si>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</si>
  <si>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</si>
  <si>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</si>
  <si>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</si>
  <si>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</si>
  <si>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</si>
  <si>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</si>
  <si>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</si>
  <si>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</si>
  <si>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</si>
  <si>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</si>
  <si>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</si>
  <si>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</si>
  <si>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</si>
  <si>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</si>
  <si>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</si>
  <si>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</si>
  <si>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</si>
  <si>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</si>
  <si>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</si>
  <si>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</si>
  <si>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</si>
  <si>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</si>
  <si>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</si>
  <si>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</si>
  <si>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</si>
  <si>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</si>
  <si>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</si>
  <si>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</si>
  <si>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</si>
  <si>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</si>
  <si>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</si>
  <si>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</si>
  <si>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</si>
  <si>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</si>
  <si>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</si>
  <si>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</si>
  <si>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</si>
  <si>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</si>
  <si>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</si>
  <si>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</si>
  <si>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</si>
  <si>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</si>
  <si>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</si>
  <si>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</si>
  <si>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</si>
  <si>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</si>
  <si>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</si>
  <si>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</si>
  <si>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</si>
  <si>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</si>
  <si>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</si>
  <si>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</si>
  <si>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</si>
  <si>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</si>
  <si>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</si>
  <si>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</si>
  <si>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</si>
  <si>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</si>
  <si>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</si>
  <si>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</si>
  <si>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</si>
  <si>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</si>
  <si>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</si>
  <si>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</si>
  <si>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</si>
  <si>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</si>
  <si>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</si>
  <si>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</si>
  <si>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</si>
  <si>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</si>
  <si>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</si>
  <si>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</si>
  <si>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</si>
  <si>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</si>
  <si>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</si>
  <si>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</si>
  <si>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</si>
  <si>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</si>
  <si>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</si>
  <si>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</si>
  <si>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</si>
  <si>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</si>
  <si>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</si>
  <si>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</si>
  <si>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</si>
  <si>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</si>
  <si>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</si>
  <si>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</si>
  <si>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</si>
  <si>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</si>
  <si>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</si>
  <si>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</si>
  <si>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</si>
  <si>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</si>
  <si>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</si>
  <si>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</si>
  <si>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</si>
  <si>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</si>
  <si>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</si>
  <si>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</si>
  <si>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</si>
  <si>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</si>
  <si>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</si>
  <si>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</si>
  <si>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</si>
  <si>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</si>
  <si>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</si>
  <si>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</si>
  <si>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</si>
  <si>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</si>
  <si>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</si>
  <si>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</si>
  <si>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</si>
  <si>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</si>
  <si>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</si>
  <si>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</si>
  <si>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</si>
  <si>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</si>
  <si>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</si>
  <si>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</si>
  <si>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</si>
  <si>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</si>
  <si>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</si>
  <si>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</si>
  <si>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</si>
  <si>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</si>
  <si>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</si>
  <si>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</si>
  <si>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</si>
  <si>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</si>
  <si>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</si>
  <si>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</si>
  <si>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</si>
  <si>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</si>
  <si>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</si>
  <si>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</si>
  <si>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</si>
  <si>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</si>
  <si>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</si>
  <si>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</si>
  <si>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</si>
  <si>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</si>
  <si>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</si>
  <si>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</si>
  <si>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</si>
  <si>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</si>
  <si>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</si>
  <si>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</si>
  <si>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</si>
  <si>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</si>
  <si>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</si>
  <si>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</si>
  <si>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</si>
  <si>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</si>
  <si>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</si>
  <si>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</si>
  <si>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</si>
  <si>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</si>
  <si>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</si>
  <si>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</si>
  <si>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</si>
  <si>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</si>
  <si>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</si>
  <si>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</si>
  <si>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</si>
  <si>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</si>
  <si>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</si>
  <si>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</si>
  <si>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</si>
  <si>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</si>
  <si>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</si>
  <si>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</si>
  <si>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</si>
  <si>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</si>
  <si>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</si>
  <si>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</si>
  <si>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</si>
  <si>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</si>
  <si>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</si>
  <si>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</si>
  <si>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</si>
  <si>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</si>
  <si>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</si>
  <si>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</si>
  <si>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</si>
  <si>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</si>
  <si>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</si>
  <si>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</si>
  <si>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</si>
  <si>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</si>
  <si>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</si>
  <si>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</si>
  <si>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</si>
  <si>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</si>
  <si>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</si>
  <si>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</si>
  <si>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</si>
  <si>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</si>
  <si>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</si>
  <si>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</si>
  <si>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</si>
  <si>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</si>
  <si>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</si>
  <si>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</si>
  <si>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</si>
  <si>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</si>
  <si>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</si>
  <si>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</si>
  <si>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</si>
  <si>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</si>
  <si>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</si>
  <si>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</si>
  <si>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</si>
  <si>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</si>
  <si>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</si>
  <si>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</si>
  <si>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</si>
  <si>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</si>
  <si>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</si>
  <si>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</si>
  <si>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</si>
  <si>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</si>
  <si>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</si>
  <si>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</si>
  <si>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</si>
  <si>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</si>
  <si>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</si>
  <si>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</si>
  <si>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</si>
  <si>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</si>
  <si>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</si>
  <si>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</si>
  <si>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</si>
  <si>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</si>
  <si>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</si>
  <si>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</si>
  <si>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</si>
  <si>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</si>
  <si>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</si>
  <si>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</si>
  <si>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</si>
  <si>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</si>
  <si>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</si>
  <si>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</si>
  <si>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</si>
  <si>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</si>
  <si>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</si>
  <si>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</si>
  <si>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</si>
  <si>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</si>
  <si>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</si>
  <si>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</si>
  <si>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</si>
  <si>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</si>
  <si>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</si>
  <si>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</si>
  <si>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</si>
  <si>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</si>
  <si>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</si>
  <si>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</si>
  <si>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</si>
  <si>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</si>
  <si>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</si>
  <si>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</si>
  <si>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</si>
  <si>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</si>
  <si>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</si>
  <si>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</si>
  <si>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</si>
  <si>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</si>
  <si>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</si>
  <si>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</si>
  <si>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</si>
  <si>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</si>
  <si>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</si>
  <si>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</si>
  <si>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</si>
  <si>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</si>
  <si>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</si>
  <si>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</si>
  <si>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</si>
  <si>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</si>
  <si>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</si>
  <si>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</si>
  <si>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</si>
  <si>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</si>
  <si>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</si>
  <si>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</si>
  <si>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</si>
  <si>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</si>
  <si>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</si>
  <si>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</si>
  <si>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</si>
  <si>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</si>
  <si>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</si>
  <si>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</si>
  <si>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</si>
  <si>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</si>
  <si>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</si>
  <si>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</si>
  <si>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</si>
  <si>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</si>
  <si>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</si>
  <si>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</si>
  <si>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</si>
  <si>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</si>
  <si>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</si>
  <si>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</si>
  <si>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</si>
  <si>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</si>
  <si>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</si>
  <si>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</si>
  <si>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</si>
  <si>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</si>
  <si>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</si>
  <si>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</si>
  <si>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</si>
  <si>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</si>
  <si>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</si>
  <si>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</si>
  <si>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</si>
  <si>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</si>
  <si>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</si>
  <si>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</si>
  <si>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</si>
  <si>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</si>
  <si>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</si>
  <si>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</si>
  <si>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</si>
  <si>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</si>
  <si>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</si>
  <si>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</si>
  <si>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</si>
  <si>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</si>
  <si>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</si>
  <si>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</si>
  <si>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</si>
  <si>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</si>
  <si>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</si>
  <si>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</si>
  <si>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</si>
  <si>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</si>
  <si>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</si>
  <si>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</si>
  <si>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</si>
  <si>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</si>
  <si>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</si>
  <si>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</si>
  <si>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</si>
  <si>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</si>
  <si>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</si>
  <si>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</si>
  <si>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</si>
  <si>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</si>
  <si>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</si>
  <si>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</si>
  <si>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</si>
  <si>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</si>
  <si>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</si>
  <si>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</si>
  <si>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</si>
  <si>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</si>
  <si>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</si>
  <si>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</si>
  <si>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</si>
  <si>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</si>
  <si>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</si>
  <si>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</si>
  <si>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</si>
  <si>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</si>
  <si>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</si>
  <si>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</si>
  <si>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</si>
  <si>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</si>
  <si>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</si>
  <si>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</si>
  <si>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</si>
  <si>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</si>
  <si>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</si>
  <si>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</si>
  <si>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</si>
  <si>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</si>
  <si>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</si>
  <si>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</si>
  <si>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</si>
  <si>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</si>
  <si>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</si>
  <si>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</si>
  <si>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</si>
  <si>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</si>
  <si>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</si>
  <si>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</si>
  <si>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</si>
  <si>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</si>
  <si>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</si>
  <si>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</si>
  <si>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</si>
  <si>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</si>
  <si>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</si>
  <si>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</si>
  <si>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</si>
  <si>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</si>
  <si>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</si>
  <si>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</si>
  <si>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</si>
  <si>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</si>
  <si>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</si>
  <si>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</si>
  <si>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</si>
  <si>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</si>
  <si>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</si>
  <si>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</si>
  <si>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</si>
  <si>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</si>
  <si>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</si>
  <si>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</si>
  <si>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</si>
  <si>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</si>
  <si>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</si>
  <si>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</si>
  <si>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</si>
  <si>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</si>
  <si>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</si>
  <si>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</si>
  <si>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</si>
  <si>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</si>
  <si>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</si>
  <si>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</si>
  <si>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</si>
  <si>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</si>
  <si>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</si>
  <si>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</si>
  <si>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</si>
  <si>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</si>
  <si>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</si>
  <si>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</si>
  <si>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</si>
  <si>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</si>
  <si>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</si>
  <si>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</si>
  <si>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</si>
  <si>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</si>
  <si>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</si>
  <si>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</si>
  <si>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</si>
  <si>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</si>
  <si>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</si>
  <si>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</si>
  <si>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</si>
  <si>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</si>
  <si>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</si>
  <si>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</si>
  <si>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</si>
  <si>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</si>
  <si>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</si>
  <si>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</si>
  <si>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</si>
  <si>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</si>
  <si>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</si>
  <si>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</si>
  <si>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</si>
  <si>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</si>
  <si>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</si>
  <si>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</si>
  <si>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</si>
  <si>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</si>
  <si>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</si>
  <si>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</si>
  <si>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</si>
  <si>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</si>
  <si>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</si>
  <si>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</si>
  <si>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</si>
  <si>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</si>
  <si>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</si>
  <si>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</si>
  <si>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</si>
  <si>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</si>
  <si>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</si>
  <si>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</si>
  <si>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</si>
  <si>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</si>
  <si>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</si>
  <si>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</si>
  <si>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</si>
  <si>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</si>
  <si>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</si>
  <si>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</si>
  <si>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</si>
  <si>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</si>
  <si>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</si>
  <si>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</si>
  <si>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</si>
  <si>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</si>
  <si>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</si>
  <si>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</si>
  <si>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</si>
  <si>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</si>
  <si>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</si>
  <si>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</si>
  <si>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</si>
  <si>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</si>
  <si>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</si>
  <si>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</si>
  <si>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</si>
  <si>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</si>
  <si>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</si>
  <si>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</si>
  <si>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</si>
  <si>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</si>
  <si>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</si>
  <si>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</si>
  <si>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</si>
  <si>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</si>
  <si>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</si>
  <si>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</si>
  <si>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</si>
  <si>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</si>
  <si>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</si>
  <si>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</si>
  <si>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</si>
  <si>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</si>
  <si>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</si>
  <si>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</si>
  <si>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</si>
  <si>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</si>
  <si>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</si>
  <si>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</si>
  <si>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</si>
  <si>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</si>
  <si>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</si>
  <si>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</si>
  <si>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</si>
  <si>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</si>
  <si>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</si>
  <si>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</si>
  <si>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</si>
  <si>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</si>
  <si>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</si>
  <si>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</si>
  <si>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</si>
  <si>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</si>
  <si>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</si>
  <si>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</si>
  <si>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</si>
  <si>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</si>
  <si>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</si>
  <si>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</si>
  <si>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</si>
  <si>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</si>
  <si>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</si>
  <si>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</si>
  <si>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</si>
  <si>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</si>
  <si>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</si>
  <si>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</si>
  <si>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</si>
  <si>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</si>
  <si>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</si>
  <si>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</si>
  <si>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</si>
  <si>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</si>
  <si>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</si>
  <si>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</si>
  <si>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</si>
  <si>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</si>
  <si>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</si>
  <si>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</si>
  <si>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</si>
  <si>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</si>
  <si>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</si>
  <si>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</si>
  <si>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</si>
  <si>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</si>
  <si>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</si>
  <si>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</si>
  <si>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</si>
  <si>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</si>
  <si>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</si>
  <si>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</si>
  <si>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</si>
  <si>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</si>
  <si>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</si>
  <si>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</si>
  <si>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</si>
  <si>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</si>
  <si>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</si>
  <si>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</si>
  <si>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</si>
  <si>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</si>
  <si>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</si>
  <si>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</si>
  <si>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</si>
  <si>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</si>
  <si>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</si>
  <si>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</si>
  <si>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</si>
  <si>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</si>
  <si>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</si>
  <si>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</si>
  <si>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</si>
  <si>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</si>
  <si>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</si>
  <si>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</si>
  <si>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</si>
  <si>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</si>
  <si>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</si>
  <si>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</si>
  <si>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</si>
  <si>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</si>
  <si>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</si>
  <si>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</si>
  <si>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</si>
  <si>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</si>
  <si>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</si>
  <si>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</si>
  <si>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</si>
  <si>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</si>
  <si>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</si>
  <si>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</si>
  <si>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</si>
  <si>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</si>
  <si>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</si>
  <si>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</si>
  <si>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</si>
  <si>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</si>
  <si>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</si>
  <si>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</si>
  <si>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</si>
  <si>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</si>
  <si>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</si>
  <si>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</si>
  <si>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</si>
  <si>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</si>
  <si>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</si>
  <si>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</si>
  <si>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</si>
  <si>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</si>
  <si>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</si>
  <si>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</si>
  <si>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</si>
  <si>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</si>
  <si>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</si>
  <si>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</si>
  <si>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</si>
  <si>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</si>
  <si>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</si>
  <si>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</si>
  <si>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</si>
  <si>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</si>
  <si>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</si>
  <si>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</si>
  <si>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</si>
  <si>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</si>
  <si>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</si>
  <si>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</si>
  <si>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</si>
  <si>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</si>
  <si>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</si>
  <si>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</si>
  <si>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</si>
  <si>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</si>
  <si>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</si>
  <si>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</si>
  <si>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</si>
  <si>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</si>
  <si>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</si>
  <si>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</si>
  <si>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</si>
  <si>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</si>
  <si>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</si>
  <si>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</si>
  <si>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</si>
  <si>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</si>
  <si>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</si>
  <si>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</si>
  <si>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</si>
  <si>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</si>
  <si>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</si>
  <si>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</si>
  <si>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</si>
  <si>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</si>
  <si>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</si>
  <si>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</si>
  <si>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</si>
  <si>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</si>
  <si>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</si>
  <si>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</si>
  <si>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</si>
  <si>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</si>
  <si>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</si>
  <si>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</si>
  <si>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</si>
  <si>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</si>
  <si>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</si>
  <si>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</si>
  <si>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</si>
  <si>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</si>
  <si>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</si>
  <si>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</si>
  <si>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</si>
  <si>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</si>
  <si>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</si>
  <si>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</si>
  <si>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</si>
  <si>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</si>
  <si>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</si>
  <si>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</si>
  <si>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</si>
  <si>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</si>
  <si>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</si>
  <si>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</si>
  <si>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</si>
  <si>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</si>
  <si>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</si>
  <si>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</si>
  <si>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</si>
  <si>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</si>
  <si>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</si>
  <si>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</si>
  <si>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</si>
  <si>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</si>
  <si>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</si>
  <si>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</si>
  <si>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</si>
  <si>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</si>
  <si>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</si>
  <si>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</si>
  <si>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</si>
  <si>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</si>
  <si>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</si>
  <si>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</si>
  <si>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</si>
  <si>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</si>
  <si>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</si>
  <si>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</si>
  <si>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</si>
  <si>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</si>
  <si>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</si>
  <si>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</si>
  <si>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</si>
  <si>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</si>
  <si>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</si>
  <si>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</si>
  <si>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</si>
  <si>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</si>
  <si>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</si>
  <si>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</si>
  <si>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</si>
  <si>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</si>
  <si>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</si>
  <si>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</si>
  <si>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</si>
  <si>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</si>
  <si>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</si>
  <si>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</si>
  <si>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</si>
  <si>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</si>
  <si>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</si>
  <si>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</si>
  <si>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</si>
  <si>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</si>
  <si>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</si>
  <si>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</si>
  <si>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</si>
  <si>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</si>
  <si>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</si>
  <si>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</si>
  <si>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</si>
  <si>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</si>
  <si>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</si>
  <si>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</si>
  <si>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</si>
  <si>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</si>
  <si>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</si>
  <si>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</si>
  <si>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</si>
  <si>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</si>
  <si>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</si>
  <si>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</si>
  <si>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</si>
  <si>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</si>
  <si>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</si>
  <si>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</si>
  <si>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</si>
  <si>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</si>
  <si>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</si>
  <si>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</si>
  <si>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</si>
  <si>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</si>
  <si>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</si>
  <si>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</si>
  <si>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</si>
  <si>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</si>
  <si>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</si>
  <si>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</si>
  <si>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</si>
  <si>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</si>
  <si>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</si>
  <si>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</si>
  <si>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</si>
  <si>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</si>
  <si>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</si>
  <si>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</si>
  <si>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</si>
  <si>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</si>
  <si>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</si>
  <si>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</si>
  <si>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</si>
  <si>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</si>
  <si>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</si>
  <si>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</si>
  <si>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</si>
  <si>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</si>
  <si>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</si>
  <si>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</si>
  <si>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</si>
  <si>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</si>
  <si>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</si>
  <si>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</si>
  <si>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</si>
  <si>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</si>
  <si>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</si>
  <si>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</si>
  <si>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</si>
  <si>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</si>
  <si>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</si>
  <si>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</si>
  <si>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</si>
  <si>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</si>
  <si>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</si>
  <si>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</si>
  <si>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</si>
  <si>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</si>
  <si>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</si>
  <si>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</si>
  <si>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</si>
  <si>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</si>
  <si>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</si>
  <si>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</si>
  <si>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</si>
  <si>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</si>
  <si>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</si>
  <si>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</si>
  <si>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</si>
  <si>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</si>
  <si>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</si>
  <si>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</si>
  <si>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</si>
  <si>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</si>
  <si>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</si>
  <si>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</si>
  <si>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</si>
  <si>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</si>
  <si>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</si>
  <si>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</si>
  <si>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</si>
  <si>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</si>
  <si>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</si>
  <si>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</si>
  <si>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</si>
  <si>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</si>
  <si>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</si>
  <si>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</si>
  <si>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</si>
  <si>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</si>
  <si>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</si>
  <si>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</si>
  <si>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</si>
  <si>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</si>
  <si>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</si>
  <si>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</si>
  <si>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</si>
  <si>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</si>
  <si>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</si>
  <si>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</si>
  <si>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</si>
  <si>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</si>
  <si>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</si>
  <si>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</si>
  <si>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</si>
  <si>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</si>
  <si>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</si>
  <si>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</si>
  <si>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</si>
  <si>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</si>
  <si>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</si>
  <si>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</si>
  <si>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</si>
  <si>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</si>
  <si>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</si>
  <si>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</si>
  <si>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</si>
  <si>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</si>
  <si>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</si>
  <si>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</si>
  <si>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</si>
  <si>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</si>
  <si>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</si>
  <si>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</si>
  <si>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</si>
  <si>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</si>
  <si>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</si>
  <si>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</si>
  <si>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</si>
  <si>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</si>
  <si>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</si>
  <si>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</si>
  <si>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</si>
  <si>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</si>
  <si>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</si>
  <si>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</si>
  <si>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</si>
  <si>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</si>
  <si>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</si>
  <si>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</si>
  <si>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</si>
  <si>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</si>
  <si>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</si>
  <si>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</si>
  <si>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</si>
  <si>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</si>
  <si>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</si>
  <si>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</si>
  <si>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</si>
  <si>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</si>
  <si>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</si>
  <si>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</si>
  <si>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</si>
  <si>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</si>
  <si>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</si>
  <si>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</si>
  <si>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</si>
  <si>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</si>
  <si>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</si>
  <si>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</si>
  <si>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</si>
  <si>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</si>
  <si>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</si>
  <si>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</si>
  <si>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</si>
  <si>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</si>
  <si>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</si>
  <si>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</si>
  <si>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</si>
  <si>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</si>
  <si>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</si>
  <si>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</si>
  <si>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</si>
  <si>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</si>
  <si>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</si>
  <si>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</si>
  <si>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</si>
  <si>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</si>
  <si>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</si>
  <si>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</si>
  <si>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</si>
  <si>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</si>
  <si>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</si>
  <si>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</si>
  <si>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</si>
  <si>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</si>
  <si>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</si>
  <si>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</si>
  <si>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</si>
  <si>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</si>
  <si>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</si>
  <si>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</si>
  <si>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</si>
  <si>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</si>
  <si>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</si>
  <si>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</si>
  <si>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</si>
  <si>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</si>
  <si>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</si>
  <si>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</si>
  <si>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</si>
  <si>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</si>
  <si>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</si>
  <si>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</si>
  <si>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</si>
  <si>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</si>
  <si>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</si>
  <si>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</si>
  <si>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</si>
  <si>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</si>
  <si>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</si>
  <si>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</si>
  <si>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</si>
  <si>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</si>
  <si>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</si>
  <si>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</si>
  <si>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</si>
  <si>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</si>
  <si>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</si>
  <si>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</si>
  <si>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</si>
  <si>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</si>
  <si>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</si>
  <si>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</si>
  <si>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</si>
  <si>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</si>
  <si>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</si>
  <si>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</si>
  <si>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</si>
  <si>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</si>
  <si>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</si>
  <si>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</si>
  <si>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</si>
  <si>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</si>
  <si>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</si>
  <si>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</si>
  <si>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</si>
  <si>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</si>
  <si>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</si>
  <si>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</si>
  <si>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</si>
  <si>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</si>
  <si>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</si>
  <si>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</si>
  <si>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</si>
  <si>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</si>
  <si>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</si>
  <si>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</si>
  <si>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</si>
  <si>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</si>
  <si>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</si>
  <si>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</si>
  <si>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</si>
  <si>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</si>
  <si>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</si>
  <si>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</si>
  <si>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</si>
  <si>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</si>
  <si>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</si>
  <si>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</si>
  <si>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</si>
  <si>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</si>
  <si>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</si>
  <si>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</si>
  <si>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</si>
  <si>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</si>
  <si>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</si>
  <si>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</si>
  <si>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</si>
  <si>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</si>
  <si>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</si>
  <si>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</si>
  <si>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</si>
  <si>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</si>
  <si>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</si>
  <si>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</si>
  <si>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</si>
  <si>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</si>
  <si>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</si>
  <si>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</si>
  <si>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</si>
  <si>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</si>
  <si>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</si>
  <si>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</si>
  <si>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</si>
  <si>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</si>
  <si>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</si>
  <si>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</si>
  <si>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</si>
  <si>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</si>
  <si>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</si>
  <si>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</si>
  <si>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</si>
  <si>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</si>
  <si>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</si>
  <si>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</si>
  <si>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</si>
  <si>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</si>
  <si>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</si>
  <si>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</si>
  <si>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</si>
  <si>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</si>
  <si>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</si>
  <si>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</si>
  <si>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</si>
  <si>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</si>
  <si>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</si>
  <si>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</si>
  <si>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</si>
  <si>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</si>
  <si>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</si>
  <si>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</si>
  <si>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</si>
  <si>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</si>
  <si>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</si>
  <si>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</si>
  <si>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</si>
  <si>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</si>
  <si>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</si>
  <si>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</si>
  <si>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</si>
  <si>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</si>
  <si>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</si>
  <si>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</si>
  <si>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</si>
  <si>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</si>
  <si>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</si>
  <si>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</si>
  <si>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</si>
  <si>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</si>
  <si>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</si>
  <si>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</si>
  <si>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</si>
  <si>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</si>
  <si>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</si>
  <si>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</si>
  <si>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</si>
  <si>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</si>
  <si>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</si>
  <si>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</si>
  <si>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</si>
  <si>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</si>
  <si>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</si>
  <si>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</si>
  <si>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</si>
  <si>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</si>
  <si>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</si>
  <si>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</si>
  <si>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</si>
  <si>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</si>
  <si>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</si>
  <si>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</si>
  <si>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</si>
  <si>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</si>
  <si>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</si>
  <si>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</si>
  <si>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</si>
  <si>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</si>
  <si>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</si>
  <si>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</si>
  <si>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</si>
  <si>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</si>
  <si>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</si>
  <si>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</si>
  <si>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</si>
  <si>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</si>
  <si>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</si>
  <si>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</si>
  <si>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</si>
  <si>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</si>
  <si>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</si>
  <si>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</si>
  <si>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</si>
  <si>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</si>
  <si>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</si>
  <si>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</si>
  <si>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</si>
  <si>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</si>
  <si>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</si>
  <si>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</si>
  <si>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</si>
  <si>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</si>
  <si>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</si>
  <si>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</si>
  <si>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</si>
  <si>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</si>
  <si>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</si>
  <si>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</si>
  <si>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</si>
  <si>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</si>
  <si>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</si>
  <si>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</si>
  <si>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</si>
  <si>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</si>
  <si>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</si>
  <si>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</si>
  <si>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</si>
  <si>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</si>
  <si>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</si>
  <si>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</si>
  <si>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</si>
  <si>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</si>
  <si>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</si>
  <si>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</si>
  <si>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</si>
  <si>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</si>
  <si>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</si>
  <si>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</si>
  <si>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</si>
  <si>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</si>
  <si>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</si>
  <si>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</si>
  <si>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</si>
  <si>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</si>
  <si>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</si>
  <si>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</si>
  <si>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</si>
  <si>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</si>
  <si>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</si>
  <si>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</si>
  <si>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</si>
  <si>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</si>
  <si>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</si>
  <si>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</si>
  <si>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</si>
  <si>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</si>
  <si>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</si>
  <si>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</si>
  <si>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</si>
  <si>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</si>
  <si>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</si>
  <si>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</si>
  <si>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</si>
  <si>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</si>
  <si>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</si>
  <si>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</si>
  <si>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</si>
  <si>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</si>
  <si>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</si>
  <si>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</si>
  <si>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</si>
  <si>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</si>
  <si>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</si>
  <si>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</si>
  <si>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</si>
  <si>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</si>
  <si>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</si>
  <si>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</si>
  <si>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</si>
  <si>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</si>
  <si>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</si>
  <si>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</si>
  <si>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</si>
  <si>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</si>
  <si>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</si>
  <si>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</si>
  <si>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</si>
  <si>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</si>
  <si>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</si>
  <si>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</si>
  <si>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</si>
  <si>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</si>
  <si>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</si>
  <si>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</si>
  <si>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</si>
  <si>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</si>
  <si>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</si>
  <si>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</si>
  <si>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</si>
  <si>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</si>
  <si>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</si>
  <si>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</si>
  <si>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</si>
  <si>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</si>
  <si>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</si>
  <si>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</si>
  <si>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</si>
  <si>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</si>
  <si>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</si>
  <si>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</si>
  <si>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</si>
  <si>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</si>
  <si>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</si>
  <si>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</si>
  <si>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</si>
  <si>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</si>
  <si>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</si>
  <si>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</si>
  <si>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</si>
  <si>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</si>
  <si>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</si>
  <si>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</si>
  <si>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</si>
  <si>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</si>
  <si>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</si>
  <si>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</si>
  <si>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</si>
  <si>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</si>
  <si>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</si>
  <si>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</si>
  <si>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</si>
  <si>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</si>
  <si>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</si>
  <si>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</si>
  <si>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</si>
  <si>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</si>
  <si>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</si>
  <si>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</si>
  <si>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</si>
  <si>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</si>
  <si>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</si>
  <si>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</si>
  <si>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</si>
  <si>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</si>
  <si>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</si>
  <si>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</si>
  <si>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</si>
  <si>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</si>
  <si>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</si>
  <si>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</si>
  <si>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</si>
  <si>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</si>
  <si>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</si>
  <si>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</si>
  <si>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</si>
  <si>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</si>
  <si>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</si>
  <si>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</si>
  <si>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</si>
  <si>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</si>
  <si>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</si>
  <si>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</si>
  <si>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</si>
  <si>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</si>
  <si>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</si>
  <si>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</si>
  <si>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</si>
  <si>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</si>
  <si>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</si>
  <si>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</si>
  <si>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</si>
  <si>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</si>
  <si>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</si>
  <si>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</si>
  <si>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</si>
  <si>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</si>
  <si>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</si>
  <si>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</si>
  <si>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</si>
  <si>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</si>
  <si>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</si>
  <si>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</si>
  <si>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</si>
  <si>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</si>
  <si>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</si>
  <si>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</si>
  <si>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</si>
  <si>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</si>
  <si>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</si>
  <si>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</si>
  <si>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</si>
  <si>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</si>
  <si>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</si>
  <si>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</si>
  <si>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</si>
  <si>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</si>
  <si>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</si>
  <si>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</si>
  <si>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</si>
  <si>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</si>
  <si>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</si>
  <si>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</si>
  <si>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</si>
  <si>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</si>
  <si>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</si>
  <si>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</si>
  <si>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</si>
  <si>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</si>
  <si>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</si>
  <si>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</si>
  <si>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</si>
  <si>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</si>
  <si>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</si>
  <si>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</si>
  <si>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</si>
  <si>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</si>
  <si>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</si>
  <si>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</si>
  <si>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</si>
  <si>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</si>
  <si>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</si>
  <si>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</si>
  <si>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</si>
  <si>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</si>
  <si>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</si>
  <si>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</si>
  <si>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</si>
  <si>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</si>
  <si>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</si>
  <si>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</si>
  <si>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</si>
  <si>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</si>
  <si>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</si>
  <si>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</si>
  <si>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</si>
  <si>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</si>
  <si>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</si>
  <si>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</si>
  <si>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</si>
  <si>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</si>
  <si>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</si>
  <si>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</si>
  <si>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</si>
  <si>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</si>
  <si>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</si>
  <si>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</si>
  <si>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</si>
  <si>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</si>
  <si>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</si>
  <si>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</si>
  <si>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</si>
  <si>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</si>
  <si>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</si>
  <si>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</si>
  <si>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</si>
  <si>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</si>
  <si>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</si>
  <si>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</si>
  <si>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</si>
  <si>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</si>
  <si>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</si>
  <si>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</si>
  <si>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</si>
  <si>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</si>
  <si>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</si>
  <si>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</si>
  <si>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</si>
  <si>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</si>
  <si>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</si>
  <si>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</si>
  <si>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</si>
  <si>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</si>
  <si>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</si>
  <si>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</si>
  <si>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</si>
  <si>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</si>
  <si>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</si>
  <si>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</si>
  <si>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</si>
  <si>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</si>
  <si>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</si>
  <si>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</si>
  <si>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</si>
  <si>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</si>
  <si>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</si>
  <si>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</si>
  <si>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</si>
  <si>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</si>
  <si>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</si>
  <si>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</si>
  <si>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</si>
  <si>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</si>
  <si>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</si>
  <si>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</si>
  <si>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</si>
  <si>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</si>
  <si>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</si>
  <si>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</si>
  <si>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</si>
  <si>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</si>
  <si>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</si>
  <si>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</si>
  <si>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</si>
  <si>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</si>
  <si>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</si>
  <si>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</si>
  <si>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</si>
  <si>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</si>
  <si>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</si>
  <si>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</si>
  <si>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</si>
  <si>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</si>
  <si>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</si>
  <si>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</si>
  <si>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</si>
  <si>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</si>
  <si>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</si>
  <si>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</si>
  <si>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</si>
  <si>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</si>
  <si>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</si>
  <si>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</si>
  <si>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</si>
  <si>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</si>
  <si>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</si>
  <si>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</si>
  <si>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</si>
  <si>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</si>
  <si>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</si>
  <si>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</si>
  <si>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</si>
  <si>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</si>
  <si>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</si>
  <si>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</si>
  <si>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</si>
  <si>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</si>
  <si>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</si>
  <si>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</si>
  <si>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</si>
  <si>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</si>
  <si>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</si>
  <si>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</si>
  <si>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</si>
  <si>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</si>
  <si>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</si>
  <si>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</si>
  <si>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</si>
  <si>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</si>
  <si>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</si>
  <si>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</si>
  <si>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</si>
  <si>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</si>
  <si>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</si>
  <si>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</si>
  <si>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</si>
  <si>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</si>
  <si>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</si>
  <si>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</si>
  <si>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</si>
  <si>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</si>
  <si>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</si>
  <si>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</si>
  <si>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</si>
  <si>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</si>
  <si>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</si>
  <si>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</si>
  <si>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</si>
  <si>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</si>
  <si>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</si>
  <si>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</si>
  <si>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</si>
  <si>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</si>
  <si>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</si>
  <si>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</si>
  <si>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</si>
  <si>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</si>
  <si>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</si>
  <si>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</si>
  <si>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</si>
  <si>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</si>
  <si>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</si>
  <si>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</si>
  <si>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</si>
  <si>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</si>
  <si>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</si>
  <si>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</si>
  <si>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</si>
  <si>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</si>
  <si>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</si>
  <si>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</si>
  <si>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</si>
  <si>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</si>
  <si>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</si>
  <si>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</si>
  <si>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</si>
  <si>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</si>
  <si>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</si>
  <si>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</si>
  <si>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</si>
  <si>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</si>
  <si>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</si>
  <si>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</si>
  <si>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</si>
  <si>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</si>
  <si>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</si>
  <si>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</si>
  <si>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</si>
  <si>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</si>
  <si>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</si>
  <si>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</si>
  <si>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</si>
  <si>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</si>
  <si>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</si>
  <si>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</si>
  <si>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</si>
  <si>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</si>
  <si>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</si>
  <si>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</si>
  <si>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</si>
  <si>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</si>
  <si>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</si>
  <si>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</si>
  <si>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</si>
  <si>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</si>
  <si>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</si>
  <si>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</si>
  <si>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</si>
  <si>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</si>
  <si>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</si>
  <si>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</si>
  <si>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</si>
  <si>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</si>
  <si>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</si>
  <si>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</si>
  <si>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</si>
  <si>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</si>
  <si>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</si>
  <si>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</si>
  <si>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</si>
  <si>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</si>
  <si>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</si>
  <si>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</si>
  <si>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</si>
  <si>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</si>
  <si>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</si>
  <si>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</si>
  <si>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</si>
  <si>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</si>
  <si>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</si>
  <si>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</si>
  <si>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</si>
  <si>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</si>
  <si>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</si>
  <si>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</si>
  <si>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</si>
  <si>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</si>
  <si>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</si>
  <si>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</si>
  <si>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</si>
  <si>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</si>
  <si>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</si>
  <si>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</si>
  <si>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</si>
  <si>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</si>
  <si>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</si>
  <si>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</si>
  <si>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</si>
  <si>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</si>
  <si>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</si>
  <si>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</si>
  <si>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</si>
  <si>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</si>
  <si>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</si>
  <si>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</si>
  <si>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</si>
  <si>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</si>
  <si>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</si>
  <si>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</si>
  <si>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</si>
  <si>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</si>
  <si>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</si>
  <si>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</si>
  <si>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</si>
  <si>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</si>
  <si>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</si>
  <si>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</si>
  <si>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</si>
  <si>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</si>
  <si>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</si>
  <si>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</si>
  <si>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</si>
  <si>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</si>
  <si>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</si>
  <si>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</si>
  <si>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</si>
  <si>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</si>
  <si>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</si>
  <si>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</si>
  <si>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</si>
  <si>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</si>
  <si>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</si>
  <si>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</si>
  <si>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</si>
  <si>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</si>
  <si>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</si>
  <si>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</si>
  <si>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</si>
  <si>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</si>
  <si>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</si>
  <si>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</si>
  <si>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</si>
  <si>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</si>
  <si>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</si>
  <si>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</si>
  <si>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</si>
  <si>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</si>
  <si>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</si>
  <si>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</si>
  <si>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</si>
  <si>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</si>
  <si>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</si>
  <si>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</si>
  <si>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</si>
  <si>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</si>
  <si>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</si>
  <si>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</si>
  <si>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</si>
  <si>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</si>
  <si>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</si>
  <si>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</si>
  <si>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</si>
  <si>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</si>
  <si>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</si>
  <si>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</si>
  <si>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</si>
  <si>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</si>
  <si>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</si>
  <si>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</si>
  <si>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</si>
  <si>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</si>
  <si>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</si>
  <si>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</si>
  <si>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</si>
  <si>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</si>
  <si>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</si>
  <si>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</si>
  <si>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</si>
  <si>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</si>
  <si>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</si>
  <si>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</si>
  <si>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</si>
  <si>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</si>
  <si>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</si>
  <si>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</si>
  <si>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</si>
  <si>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</si>
  <si>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</si>
  <si>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</si>
  <si>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</si>
  <si>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</si>
  <si>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</si>
  <si>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</si>
  <si>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</si>
  <si>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</si>
  <si>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</si>
  <si>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</si>
  <si>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</si>
  <si>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</si>
  <si>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</si>
  <si>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</si>
  <si>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</si>
  <si>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</si>
  <si>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</si>
  <si>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</si>
  <si>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</si>
  <si>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</si>
  <si>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</si>
  <si>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</si>
  <si>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</si>
  <si>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</si>
  <si>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</si>
  <si>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</si>
  <si>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</si>
  <si>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</si>
  <si>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</si>
  <si>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</si>
  <si>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</si>
  <si>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</si>
  <si>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</si>
  <si>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</si>
  <si>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</si>
  <si>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</si>
  <si>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</si>
  <si>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</si>
  <si>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</si>
  <si>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</si>
  <si>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</si>
  <si>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</si>
  <si>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</si>
  <si>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</si>
  <si>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</si>
  <si>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</si>
  <si>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</si>
  <si>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</si>
  <si>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</si>
  <si>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</si>
  <si>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</si>
  <si>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</si>
  <si>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</si>
  <si>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</si>
  <si>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</si>
  <si>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</si>
  <si>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</si>
  <si>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</si>
  <si>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</si>
  <si>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</si>
  <si>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</si>
  <si>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</si>
  <si>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</si>
  <si>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</si>
  <si>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</si>
  <si>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</si>
  <si>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</si>
  <si>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</si>
  <si>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</si>
  <si>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</si>
  <si>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</si>
  <si>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</si>
  <si>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</si>
  <si>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</si>
  <si>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</si>
  <si>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</si>
  <si>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</si>
  <si>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</si>
  <si>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</si>
  <si>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</si>
  <si>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</si>
  <si>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</si>
  <si>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</si>
  <si>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</si>
  <si>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</si>
  <si>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</si>
  <si>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</si>
  <si>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</si>
  <si>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</si>
  <si>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</si>
  <si>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</si>
  <si>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</si>
  <si>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</si>
  <si>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</si>
  <si>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</si>
  <si>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</si>
  <si>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</si>
  <si>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</si>
  <si>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</si>
  <si>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</si>
  <si>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</si>
  <si>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</si>
  <si>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</si>
  <si>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</si>
  <si>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</si>
  <si>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</si>
  <si>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</si>
  <si>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</si>
  <si>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</si>
  <si>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</si>
  <si>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</si>
  <si>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</si>
  <si>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</si>
  <si>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</si>
  <si>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</si>
  <si>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</si>
  <si>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</si>
  <si>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</si>
  <si>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</si>
  <si>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</si>
  <si>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</si>
  <si>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</si>
  <si>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</si>
  <si>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</si>
  <si>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</si>
  <si>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</si>
  <si>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</si>
  <si>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</si>
  <si>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</si>
  <si>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</si>
  <si>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</si>
  <si>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</si>
  <si>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</si>
  <si>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</si>
  <si>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</si>
  <si>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</si>
  <si>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</si>
  <si>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</si>
  <si>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</si>
  <si>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</si>
  <si>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</si>
  <si>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</si>
  <si>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</si>
  <si>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</si>
  <si>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</si>
  <si>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</si>
  <si>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</si>
  <si>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</si>
  <si>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</si>
  <si>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</si>
  <si>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</si>
  <si>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</si>
  <si>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</si>
  <si>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</si>
  <si>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</si>
  <si>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</si>
  <si>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</si>
  <si>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</si>
  <si>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</si>
  <si>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</si>
  <si>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</si>
  <si>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</si>
  <si>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</si>
  <si>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</si>
  <si>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</si>
  <si>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</si>
  <si>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</si>
  <si>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</si>
  <si>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</si>
  <si>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</si>
  <si>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</si>
  <si>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</si>
  <si>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</si>
  <si>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</si>
  <si>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</si>
  <si>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</si>
  <si>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</si>
  <si>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</si>
  <si>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</si>
  <si>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</si>
  <si>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</si>
  <si>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</si>
  <si>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</si>
  <si>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</si>
  <si>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</si>
  <si>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</si>
  <si>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</si>
  <si>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</si>
  <si>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</si>
  <si>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</si>
  <si>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</si>
  <si>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</si>
  <si>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</si>
  <si>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</si>
  <si>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</si>
  <si>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</si>
  <si>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</si>
  <si>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</si>
  <si>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</si>
  <si>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</si>
  <si>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</si>
  <si>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</si>
  <si>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</si>
  <si>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</si>
  <si>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</si>
  <si>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</si>
  <si>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</si>
  <si>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</si>
  <si>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</si>
  <si>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</si>
  <si>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</si>
  <si>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</si>
  <si>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</si>
  <si>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</si>
  <si>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</si>
  <si>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</si>
  <si>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</si>
  <si>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</si>
  <si>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</si>
  <si>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</si>
  <si>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</si>
  <si>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</si>
  <si>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</si>
  <si>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</si>
  <si>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</si>
  <si>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</si>
  <si>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</si>
  <si>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</si>
  <si>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</si>
  <si>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</si>
  <si>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</si>
  <si>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</si>
  <si>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</si>
  <si>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</si>
  <si>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</si>
  <si>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</si>
  <si>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</si>
  <si>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</si>
  <si>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</si>
  <si>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</si>
  <si>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</si>
  <si>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</si>
  <si>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</si>
  <si>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</si>
  <si>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</si>
  <si>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</si>
  <si>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</si>
  <si>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</si>
  <si>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</si>
  <si>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</si>
  <si>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</si>
  <si>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</si>
  <si>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</si>
  <si>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</si>
  <si>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</si>
  <si>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</si>
  <si>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</si>
  <si>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</si>
  <si>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</si>
  <si>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</si>
  <si>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</si>
  <si>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</si>
  <si>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</si>
  <si>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</si>
  <si>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</si>
  <si>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</si>
  <si>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</si>
  <si>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</si>
  <si>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</si>
  <si>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</si>
  <si>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</si>
  <si>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</si>
  <si>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</si>
  <si>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</si>
  <si>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</si>
  <si>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</si>
  <si>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</si>
  <si>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</si>
  <si>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</si>
  <si>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</si>
  <si>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</si>
  <si>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</si>
  <si>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</si>
  <si>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</si>
  <si>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</si>
  <si>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</si>
  <si>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</si>
  <si>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</si>
  <si>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</si>
  <si>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</si>
  <si>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</si>
  <si>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</si>
  <si>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</si>
  <si>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</si>
  <si>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</si>
  <si>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</si>
  <si>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</si>
  <si>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</si>
  <si>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</si>
  <si>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</si>
  <si>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</si>
  <si>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</si>
  <si>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</si>
  <si>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</si>
  <si>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</si>
  <si>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</si>
  <si>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</si>
  <si>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</si>
  <si>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</si>
  <si>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</si>
  <si>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</si>
  <si>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</si>
  <si>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</si>
  <si>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</si>
  <si>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</si>
  <si>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</si>
  <si>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</si>
  <si>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</si>
  <si>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</si>
  <si>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</si>
  <si>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</si>
  <si>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</si>
  <si>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</si>
  <si>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</si>
  <si>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</si>
  <si>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</si>
  <si>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</si>
  <si>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</si>
  <si>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</si>
  <si>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</si>
  <si>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</si>
  <si>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</si>
  <si>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</si>
  <si>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</si>
  <si>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</si>
  <si>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</si>
  <si>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</si>
  <si>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</si>
  <si>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</si>
  <si>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</si>
  <si>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</si>
  <si>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</si>
  <si>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</si>
  <si>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</si>
  <si>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</si>
  <si>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</si>
  <si>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</si>
  <si>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</si>
  <si>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</si>
  <si>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</si>
  <si>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</si>
  <si>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</si>
  <si>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</si>
  <si>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</si>
  <si>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</si>
  <si>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</si>
  <si>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</si>
  <si>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</si>
  <si>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</si>
  <si>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</si>
  <si>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</si>
  <si>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</si>
  <si>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</si>
  <si>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</si>
  <si>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</si>
  <si>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</si>
  <si>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</si>
  <si>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</si>
  <si>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</si>
  <si>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</si>
  <si>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</si>
  <si>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</si>
  <si>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</si>
  <si>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</si>
  <si>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</si>
  <si>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</si>
  <si>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</si>
  <si>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</si>
  <si>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</si>
  <si>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</si>
  <si>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</si>
  <si>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</si>
  <si>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</si>
  <si>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</si>
  <si>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</si>
  <si>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</si>
  <si>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</si>
  <si>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</si>
  <si>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</si>
  <si>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</si>
  <si>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</si>
  <si>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</si>
  <si>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</si>
  <si>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</si>
  <si>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</si>
  <si>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</si>
  <si>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</si>
  <si>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</si>
  <si>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</si>
  <si>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</si>
  <si>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</si>
  <si>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</si>
  <si>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</si>
  <si>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</si>
  <si>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</si>
  <si>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</si>
  <si>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</si>
  <si>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</si>
  <si>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</si>
  <si>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</si>
  <si>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</si>
  <si>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</si>
  <si>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</si>
  <si>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</si>
  <si>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</si>
  <si>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</si>
  <si>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</si>
  <si>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</si>
  <si>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</si>
  <si>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</si>
  <si>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</si>
  <si>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</si>
  <si>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</si>
  <si>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</si>
  <si>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</si>
  <si>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</si>
  <si>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</si>
  <si>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</si>
  <si>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</si>
  <si>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</si>
  <si>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</si>
  <si>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</si>
  <si>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</si>
  <si>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</si>
  <si>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</si>
  <si>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</si>
  <si>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</si>
  <si>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</si>
  <si>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</si>
  <si>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</si>
  <si>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</si>
  <si>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</si>
  <si>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</si>
  <si>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</si>
  <si>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</si>
  <si>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</si>
  <si>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</si>
  <si>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</si>
  <si>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</si>
  <si>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</si>
  <si>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</si>
  <si>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</si>
  <si>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</si>
  <si>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</si>
  <si>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</si>
  <si>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</si>
  <si>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</si>
  <si>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</si>
  <si>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</si>
  <si>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</si>
  <si>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</si>
  <si>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</si>
  <si>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</si>
  <si>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</si>
  <si>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</si>
  <si>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</si>
  <si>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</si>
  <si>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</si>
  <si>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</si>
  <si>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</si>
  <si>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</si>
  <si>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</si>
  <si>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</si>
  <si>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</si>
  <si>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</si>
  <si>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</si>
  <si>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</si>
  <si>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</si>
  <si>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</si>
  <si>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</si>
  <si>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</si>
  <si>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</si>
  <si>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</si>
  <si>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</si>
  <si>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</si>
  <si>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</si>
  <si>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</si>
  <si>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</si>
  <si>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</si>
  <si>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</si>
  <si>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</si>
  <si>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</si>
  <si>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</si>
  <si>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</si>
  <si>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</si>
  <si>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</si>
  <si>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</si>
  <si>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</si>
  <si>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</si>
  <si>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</si>
  <si>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</si>
  <si>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</si>
  <si>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</si>
  <si>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</si>
  <si>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</si>
  <si>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</si>
  <si>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</si>
  <si>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</si>
  <si>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</si>
  <si>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</si>
  <si>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</si>
  <si>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</si>
  <si>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</si>
  <si>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</si>
  <si>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</si>
  <si>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</si>
  <si>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</si>
  <si>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</si>
  <si>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</si>
  <si>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</si>
  <si>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</si>
  <si>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</si>
  <si>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</si>
  <si>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</si>
  <si>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</si>
  <si>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</si>
  <si>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</si>
  <si>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</si>
  <si>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</si>
  <si>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</si>
  <si>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</si>
  <si>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</si>
  <si>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</si>
  <si>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</si>
  <si>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</si>
  <si>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</si>
  <si>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</si>
  <si>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</si>
  <si>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</si>
  <si>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</si>
  <si>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</si>
  <si>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</si>
  <si>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</si>
  <si>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</si>
  <si>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</si>
  <si>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</si>
  <si>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</si>
  <si>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</si>
  <si>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</si>
  <si>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</si>
  <si>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</si>
  <si>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</si>
  <si>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</si>
  <si>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</si>
  <si>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</si>
  <si>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</si>
  <si>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</si>
  <si>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</si>
  <si>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</si>
  <si>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</si>
  <si>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</si>
  <si>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</si>
  <si>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</si>
  <si>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</si>
  <si>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</si>
  <si>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</si>
  <si>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</si>
  <si>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</si>
  <si>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</si>
  <si>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</si>
  <si>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</si>
  <si>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</si>
  <si>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</si>
  <si>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</si>
  <si>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</si>
  <si>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</si>
  <si>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</si>
  <si>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</si>
  <si>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</si>
  <si>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</si>
  <si>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</si>
  <si>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</si>
  <si>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</si>
  <si>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</si>
  <si>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</si>
  <si>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</si>
  <si>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</si>
  <si>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</si>
  <si>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</si>
  <si>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</si>
  <si>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</si>
  <si>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</si>
  <si>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</si>
  <si>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</si>
  <si>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</si>
  <si>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</si>
  <si>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</si>
  <si>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</si>
  <si>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</si>
  <si>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</si>
  <si>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</si>
  <si>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</si>
  <si>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</si>
  <si>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</si>
  <si>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</si>
  <si>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</si>
  <si>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</si>
  <si>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</si>
  <si>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</si>
  <si>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</si>
  <si>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</si>
  <si>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</si>
  <si>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</si>
  <si>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</si>
  <si>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</si>
  <si>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</si>
  <si>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</si>
  <si>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</si>
  <si>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</si>
  <si>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</si>
  <si>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</si>
  <si>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</si>
  <si>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</si>
  <si>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</si>
  <si>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</si>
  <si>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</si>
  <si>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</si>
  <si>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</si>
  <si>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</si>
  <si>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</si>
  <si>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</si>
  <si>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</si>
  <si>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</si>
  <si>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</si>
  <si>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</si>
  <si>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</si>
  <si>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</si>
  <si>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</si>
  <si>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</si>
  <si>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</si>
  <si>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</si>
  <si>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</si>
  <si>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</si>
  <si>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</si>
  <si>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</si>
  <si>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</si>
  <si>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</si>
  <si>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</si>
  <si>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</si>
  <si>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</si>
  <si>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</si>
  <si>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</si>
  <si>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</si>
  <si>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</si>
  <si>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</si>
  <si>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</si>
  <si>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</si>
  <si>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</si>
  <si>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</si>
  <si>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</si>
  <si>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</si>
  <si>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</si>
  <si>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</si>
  <si>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</si>
  <si>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</si>
  <si>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</si>
  <si>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</si>
  <si>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</si>
  <si>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</si>
  <si>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</si>
  <si>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</si>
  <si>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</si>
  <si>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</si>
  <si>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</si>
  <si>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</si>
  <si>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</si>
  <si>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</si>
  <si>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</si>
  <si>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</si>
  <si>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</si>
  <si>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</si>
  <si>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</si>
  <si>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</si>
  <si>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</si>
  <si>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</si>
  <si>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</si>
  <si>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</si>
  <si>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</si>
  <si>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</si>
  <si>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</si>
  <si>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</si>
  <si>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</si>
  <si>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</si>
  <si>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</si>
  <si>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</si>
  <si>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</si>
  <si>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</si>
  <si>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</si>
  <si>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</si>
  <si>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</si>
  <si>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</si>
  <si>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</si>
  <si>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</si>
  <si>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</si>
  <si>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</si>
  <si>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</si>
  <si>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</si>
  <si>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</si>
  <si>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</si>
  <si>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</si>
  <si>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</si>
  <si>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</si>
  <si>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</si>
  <si>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</si>
  <si>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</si>
  <si>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</si>
  <si>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</si>
  <si>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</si>
  <si>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</si>
  <si>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</si>
  <si>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</si>
  <si>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</si>
  <si>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</si>
  <si>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</si>
  <si>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</si>
  <si>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</si>
  <si>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</si>
  <si>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</si>
  <si>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</si>
  <si>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</si>
  <si>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</si>
  <si>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</si>
  <si>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</si>
  <si>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</si>
  <si>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</si>
  <si>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</si>
  <si>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</si>
  <si>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</si>
  <si>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</si>
  <si>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</si>
  <si>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</si>
  <si>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</si>
  <si>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</si>
  <si>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</si>
  <si>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</si>
  <si>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</si>
  <si>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</si>
  <si>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</si>
  <si>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</si>
  <si>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</si>
  <si>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</si>
  <si>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</si>
  <si>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</si>
  <si>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</si>
  <si>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</si>
  <si>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</si>
  <si>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</si>
  <si>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</si>
  <si>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</si>
  <si>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</si>
  <si>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</si>
  <si>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</si>
  <si>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</si>
  <si>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</si>
  <si>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</si>
  <si>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</si>
  <si>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</si>
  <si>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</si>
  <si>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</si>
  <si>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</si>
  <si>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</si>
  <si>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</si>
  <si>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</si>
  <si>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</si>
  <si>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</si>
  <si>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</si>
  <si>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</si>
  <si>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</si>
  <si>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</si>
  <si>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</si>
  <si>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</si>
  <si>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</si>
  <si>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</si>
  <si>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</si>
  <si>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</si>
  <si>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</si>
  <si>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</si>
  <si>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</si>
  <si>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</si>
  <si>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</si>
  <si>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</si>
  <si>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</si>
  <si>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</si>
  <si>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</si>
  <si>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</si>
  <si>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</si>
  <si>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</si>
  <si>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</si>
  <si>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</si>
  <si>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</si>
  <si>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</si>
  <si>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</si>
  <si>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</si>
  <si>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</si>
  <si>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</si>
  <si>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</si>
  <si>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</si>
  <si>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</si>
  <si>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</si>
  <si>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</si>
  <si>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</si>
  <si>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</si>
  <si>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</si>
  <si>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</si>
  <si>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</si>
  <si>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</si>
  <si>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</si>
  <si>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</si>
  <si>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</si>
  <si>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</si>
  <si>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</si>
  <si>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</si>
  <si>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</si>
  <si>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</si>
  <si>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</si>
  <si>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</si>
  <si>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</si>
  <si>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</si>
  <si>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</si>
  <si>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</si>
  <si>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</si>
  <si>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</si>
  <si>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</si>
  <si>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</si>
  <si>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</si>
  <si>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</si>
  <si>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</si>
  <si>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</si>
  <si>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</si>
  <si>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</si>
  <si>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</si>
  <si>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</si>
  <si>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</si>
  <si>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</si>
  <si>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</si>
  <si>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</si>
  <si>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</si>
  <si>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</si>
  <si>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</si>
  <si>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</si>
  <si>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</si>
  <si>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</si>
  <si>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</si>
  <si>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</si>
  <si>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</si>
  <si>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</si>
  <si>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</si>
  <si>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</si>
  <si>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</si>
  <si>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</si>
  <si>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</si>
  <si>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</si>
  <si>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</si>
  <si>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</si>
  <si>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</si>
  <si>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</si>
  <si>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</si>
  <si>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</si>
  <si>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</si>
  <si>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</si>
  <si>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</si>
  <si>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</si>
  <si>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</si>
  <si>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</si>
  <si>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</si>
  <si>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</si>
  <si>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</si>
  <si>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</si>
  <si>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</si>
  <si>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</si>
  <si>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</si>
  <si>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</si>
  <si>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</si>
  <si>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</si>
  <si>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</si>
  <si>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</si>
  <si>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</si>
  <si>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</si>
  <si>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</si>
  <si>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</si>
  <si>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</si>
  <si>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</si>
  <si>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</si>
  <si>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</si>
  <si>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</si>
  <si>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</si>
  <si>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</si>
  <si>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</si>
  <si>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</si>
  <si>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</si>
  <si>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</si>
  <si>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</si>
  <si>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</si>
  <si>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</si>
  <si>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</si>
  <si>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</si>
  <si>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</si>
  <si>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</si>
  <si>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</si>
  <si>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</si>
  <si>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</si>
  <si>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</si>
  <si>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</si>
  <si>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</si>
  <si>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</si>
  <si>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</si>
  <si>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</si>
  <si>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</si>
  <si>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</si>
  <si>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</si>
  <si>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</si>
  <si>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</si>
  <si>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</si>
  <si>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</si>
  <si>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</si>
  <si>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</si>
  <si>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</si>
  <si>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</si>
  <si>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</si>
  <si>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</si>
  <si>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</si>
  <si>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</si>
  <si>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</si>
  <si>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</si>
  <si>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</si>
  <si>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</si>
  <si>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</si>
  <si>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</si>
  <si>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</si>
  <si>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</si>
  <si>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</si>
  <si>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</si>
  <si>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</si>
  <si>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</si>
  <si>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</si>
  <si>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</si>
  <si>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</si>
  <si>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</si>
  <si>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</si>
  <si>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</si>
  <si>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</si>
  <si>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</si>
  <si>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</si>
  <si>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</si>
  <si>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</si>
  <si>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</si>
  <si>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</si>
  <si>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</si>
  <si>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</si>
  <si>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</si>
  <si>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</si>
  <si>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</si>
  <si>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</si>
  <si>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</si>
  <si>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</si>
  <si>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</si>
  <si>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</si>
  <si>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</si>
  <si>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</si>
  <si>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</si>
  <si>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</si>
  <si>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</si>
  <si>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</si>
  <si>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</si>
  <si>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</si>
  <si>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</si>
  <si>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</si>
  <si>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</si>
  <si>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</si>
  <si>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</si>
  <si>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</si>
  <si>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</si>
  <si>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</si>
  <si>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</si>
  <si>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</si>
  <si>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</si>
  <si>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</si>
  <si>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</si>
  <si>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</si>
  <si>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</si>
  <si>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</si>
  <si>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</si>
  <si>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</si>
  <si>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</si>
  <si>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</si>
  <si>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</si>
  <si>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</si>
  <si>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</si>
  <si>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</si>
  <si>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</si>
  <si>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</si>
  <si>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</si>
  <si>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</si>
  <si>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</si>
  <si>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</si>
  <si>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</si>
  <si>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</si>
  <si>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</si>
  <si>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</si>
  <si>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</si>
  <si>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</si>
  <si>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</si>
  <si>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</si>
  <si>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</si>
  <si>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</si>
  <si>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</si>
  <si>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</si>
  <si>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</si>
  <si>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</si>
  <si>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</si>
  <si>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</si>
  <si>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</si>
  <si>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</si>
  <si>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</si>
  <si>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</si>
  <si>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</si>
  <si>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</si>
  <si>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</si>
  <si>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</si>
  <si>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</si>
  <si>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</si>
  <si>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</si>
  <si>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</si>
  <si>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</si>
  <si>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</si>
  <si>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</si>
  <si>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</si>
  <si>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</si>
  <si>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</si>
  <si>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</si>
  <si>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</si>
  <si>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</si>
  <si>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</si>
  <si>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</si>
  <si>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</si>
  <si>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</si>
  <si>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</si>
  <si>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</si>
  <si>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</si>
  <si>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</si>
  <si>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</si>
  <si>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</si>
  <si>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</si>
  <si>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</si>
  <si>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</si>
  <si>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</si>
  <si>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</si>
  <si>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</si>
  <si>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</si>
  <si>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</si>
  <si>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</si>
  <si>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</si>
  <si>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</si>
  <si>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</si>
  <si>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</si>
  <si>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</si>
  <si>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</si>
  <si>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</si>
  <si>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</si>
  <si>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</si>
  <si>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</si>
  <si>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</si>
  <si>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</si>
  <si>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</si>
  <si>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</si>
  <si>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</si>
  <si>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</si>
  <si>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</si>
  <si>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</si>
  <si>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</si>
  <si>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</si>
  <si>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</si>
  <si>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</si>
  <si>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</si>
  <si>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</si>
  <si>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</si>
  <si>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</si>
  <si>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</si>
  <si>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</si>
  <si>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</si>
  <si>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</si>
  <si>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</si>
  <si>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</si>
  <si>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</si>
  <si>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</si>
  <si>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</si>
  <si>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</si>
  <si>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</si>
  <si>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</si>
  <si>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</si>
  <si>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</si>
  <si>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</si>
  <si>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</si>
  <si>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</si>
  <si>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</si>
  <si>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</si>
  <si>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</si>
  <si>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</si>
  <si>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</si>
  <si>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</si>
  <si>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</si>
  <si>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</si>
  <si>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</si>
  <si>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</si>
  <si>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</si>
  <si>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</si>
  <si>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</si>
  <si>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</si>
  <si>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</si>
  <si>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</si>
  <si>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</si>
  <si>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</si>
  <si>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</si>
  <si>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</si>
  <si>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</si>
  <si>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</si>
  <si>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</si>
  <si>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</si>
  <si>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</si>
  <si>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</si>
  <si>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</si>
  <si>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</si>
  <si>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</si>
  <si>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</si>
  <si>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</si>
  <si>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</si>
  <si>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</si>
  <si>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</si>
  <si>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</si>
  <si>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</si>
  <si>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</si>
  <si>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</si>
  <si>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</si>
  <si>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</si>
  <si>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</si>
  <si>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</si>
  <si>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</si>
  <si>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</si>
  <si>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</si>
  <si>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</si>
  <si>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</si>
  <si>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</si>
  <si>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</si>
  <si>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</si>
  <si>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</si>
  <si>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</si>
  <si>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</si>
  <si>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</si>
  <si>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</si>
  <si>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</si>
  <si>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</si>
  <si>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</si>
  <si>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</si>
  <si>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</si>
  <si>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</si>
  <si>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</si>
  <si>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</si>
  <si>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</si>
  <si>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</si>
  <si>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</si>
  <si>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</si>
  <si>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</si>
  <si>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</si>
  <si>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</si>
  <si>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</si>
  <si>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</si>
  <si>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</si>
  <si>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</si>
  <si>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</si>
  <si>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</si>
  <si>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</si>
  <si>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</si>
  <si>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</si>
  <si>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</si>
  <si>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</si>
  <si>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</si>
  <si>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</si>
  <si>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</si>
  <si>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</si>
  <si>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</si>
  <si>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</si>
  <si>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</si>
  <si>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</si>
  <si>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</si>
  <si>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</si>
  <si>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</si>
  <si>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</si>
  <si>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</si>
  <si>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</si>
  <si>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</si>
  <si>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</si>
  <si>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</si>
  <si>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</si>
  <si>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</si>
  <si>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</si>
  <si>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</si>
  <si>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</si>
  <si>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</si>
  <si>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</si>
  <si>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</si>
  <si>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</si>
  <si>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</si>
  <si>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</si>
  <si>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</si>
  <si>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</si>
  <si>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</si>
  <si>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</si>
  <si>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</si>
  <si>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</si>
  <si>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</si>
  <si>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</si>
  <si>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</si>
  <si>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</si>
  <si>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</si>
  <si>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</si>
  <si>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</si>
  <si>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</si>
  <si>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</si>
  <si>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</si>
  <si>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</si>
  <si>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</si>
  <si>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</si>
  <si>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</si>
  <si>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</si>
  <si>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</si>
  <si>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</si>
  <si>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</si>
  <si>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</si>
  <si>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</si>
  <si>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</si>
  <si>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</si>
  <si>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</si>
  <si>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</si>
  <si>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</si>
  <si>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</si>
  <si>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</si>
  <si>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</si>
  <si>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</si>
  <si>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</si>
  <si>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</si>
  <si>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</si>
  <si>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</si>
  <si>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</si>
  <si>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</si>
  <si>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</si>
  <si>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</si>
  <si>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</si>
  <si>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</si>
  <si>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</si>
  <si>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</si>
  <si>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</si>
  <si>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</si>
  <si>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</si>
  <si>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</si>
  <si>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</si>
  <si>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</si>
  <si>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</si>
  <si>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</si>
  <si>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</si>
  <si>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</si>
  <si>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</si>
  <si>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</si>
  <si>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</si>
  <si>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</si>
  <si>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</si>
  <si>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</si>
  <si>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</si>
  <si>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</si>
  <si>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</si>
  <si>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</si>
  <si>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</si>
  <si>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</si>
  <si>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</si>
  <si>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</si>
  <si>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</si>
  <si>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</si>
  <si>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</si>
  <si>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</si>
  <si>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</si>
  <si>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</si>
  <si>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</si>
  <si>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</si>
  <si>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</si>
  <si>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</si>
  <si>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</si>
  <si>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</si>
  <si>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</si>
  <si>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</si>
  <si>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</si>
  <si>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</si>
  <si>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</si>
  <si>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</si>
  <si>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</si>
  <si>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</si>
  <si>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</si>
  <si>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</si>
  <si>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</si>
  <si>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</si>
  <si>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</si>
  <si>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</si>
  <si>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</si>
  <si>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</si>
  <si>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</si>
  <si>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</si>
  <si>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</si>
  <si>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</si>
  <si>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</si>
  <si>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</si>
  <si>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</si>
  <si>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</si>
  <si>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</si>
  <si>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</si>
  <si>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</si>
  <si>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</si>
  <si>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</si>
  <si>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</si>
  <si>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</si>
  <si>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</si>
  <si>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</si>
  <si>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</si>
  <si>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</si>
  <si>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</si>
  <si>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</si>
  <si>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</si>
  <si>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</si>
  <si>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</si>
  <si>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</si>
  <si>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</si>
  <si>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</si>
  <si>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</si>
  <si>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</si>
  <si>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</si>
  <si>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</si>
  <si>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</si>
  <si>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</si>
  <si>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</si>
  <si>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</si>
  <si>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</si>
  <si>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</si>
  <si>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</si>
  <si>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</si>
  <si>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</si>
  <si>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</si>
  <si>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</si>
  <si>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</si>
  <si>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</si>
  <si>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</si>
  <si>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</si>
  <si>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</si>
  <si>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</si>
  <si>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</si>
  <si>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</si>
  <si>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</si>
  <si>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</si>
  <si>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</si>
  <si>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</si>
  <si>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</si>
  <si>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</si>
  <si>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</si>
  <si>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</si>
  <si>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</si>
  <si>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</si>
  <si>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</si>
  <si>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</si>
  <si>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</si>
  <si>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</si>
  <si>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</si>
  <si>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</si>
  <si>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</si>
  <si>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</si>
  <si>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</si>
  <si>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</si>
  <si>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</si>
  <si>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</si>
  <si>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</si>
  <si>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</si>
  <si>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</si>
  <si>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</si>
  <si>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</si>
  <si>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</si>
  <si>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</si>
  <si>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</si>
  <si>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</si>
  <si>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</si>
  <si>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</si>
  <si>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</si>
  <si>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</si>
  <si>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</si>
  <si>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</si>
  <si>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</si>
  <si>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</si>
  <si>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</si>
  <si>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</si>
  <si>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</si>
  <si>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</si>
  <si>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</si>
  <si>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</si>
  <si>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</si>
  <si>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</si>
  <si>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</si>
  <si>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</si>
  <si>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</si>
  <si>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</si>
  <si>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</si>
  <si>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</si>
  <si>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</si>
  <si>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</si>
  <si>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</si>
  <si>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</si>
  <si>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</si>
  <si>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</si>
  <si>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</si>
  <si>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</si>
  <si>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</si>
  <si>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</si>
  <si>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</si>
  <si>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</si>
  <si>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</si>
  <si>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</si>
  <si>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</si>
  <si>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</si>
  <si>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</si>
  <si>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</si>
  <si>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</si>
  <si>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</si>
  <si>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</si>
  <si>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</si>
  <si>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</si>
  <si>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</si>
  <si>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</si>
  <si>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</si>
  <si>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</si>
  <si>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</si>
  <si>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</si>
  <si>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</si>
  <si>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</si>
  <si>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</si>
  <si>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</si>
  <si>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</si>
  <si>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</si>
  <si>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</si>
  <si>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</si>
  <si>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</si>
  <si>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</si>
  <si>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</si>
  <si>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</si>
  <si>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</si>
  <si>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</si>
  <si>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</si>
  <si>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</si>
  <si>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</si>
  <si>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</si>
  <si>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</si>
  <si>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</si>
  <si>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</si>
  <si>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</si>
  <si>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</si>
  <si>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</si>
  <si>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</si>
  <si>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</si>
  <si>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</si>
  <si>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</si>
  <si>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</si>
  <si>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</si>
  <si>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</si>
  <si>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</si>
  <si>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</si>
  <si>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</si>
  <si>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</si>
  <si>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</si>
  <si>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</si>
  <si>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</si>
  <si>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</si>
  <si>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</si>
  <si>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</si>
  <si>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</si>
  <si>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</si>
  <si>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</si>
  <si>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</si>
  <si>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</si>
  <si>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</si>
  <si>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</si>
  <si>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</si>
  <si>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</si>
  <si>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</si>
  <si>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</si>
  <si>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</si>
  <si>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</si>
  <si>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</si>
  <si>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</si>
  <si>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</si>
  <si>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</si>
  <si>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</si>
  <si>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</si>
  <si>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</si>
  <si>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</si>
  <si>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</si>
  <si>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</si>
  <si>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</si>
  <si>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</si>
  <si>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</si>
  <si>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</si>
  <si>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</si>
  <si>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</si>
  <si>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</si>
  <si>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</si>
  <si>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</si>
  <si>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</si>
  <si>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</si>
  <si>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</si>
  <si>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</si>
  <si>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</si>
  <si>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</si>
  <si>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</si>
  <si>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</si>
  <si>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</si>
  <si>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</si>
  <si>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</si>
  <si>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</si>
  <si>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</si>
  <si>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</si>
  <si>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</si>
  <si>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</si>
  <si>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</si>
  <si>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</si>
  <si>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</si>
  <si>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</si>
  <si>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</si>
  <si>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</si>
  <si>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</si>
  <si>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</si>
  <si>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</si>
  <si>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</si>
  <si>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</si>
  <si>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</si>
  <si>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</si>
  <si>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</si>
  <si>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</si>
  <si>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</si>
  <si>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</si>
  <si>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</si>
  <si>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</si>
  <si>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</si>
  <si>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</si>
  <si>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</si>
  <si>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</si>
  <si>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</si>
  <si>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</si>
  <si>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</si>
  <si>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</si>
  <si>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</si>
  <si>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</si>
  <si>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</si>
  <si>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</si>
  <si>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</si>
  <si>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</si>
  <si>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</si>
  <si>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</si>
  <si>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</si>
  <si>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</si>
  <si>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</si>
  <si>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</si>
  <si>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</si>
  <si>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</si>
  <si>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</si>
  <si>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</si>
  <si>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</si>
  <si>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</si>
  <si>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</si>
  <si>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</si>
  <si>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</si>
  <si>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</si>
  <si>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</si>
  <si>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</si>
  <si>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</si>
  <si>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</si>
  <si>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</si>
  <si>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</si>
  <si>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</si>
  <si>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</si>
  <si>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</si>
  <si>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</si>
  <si>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</si>
  <si>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</si>
  <si>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</si>
  <si>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</si>
  <si>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</si>
  <si>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</si>
  <si>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</si>
  <si>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</si>
  <si>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</si>
  <si>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</si>
  <si>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</si>
  <si>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</si>
  <si>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</si>
  <si>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</si>
  <si>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</si>
  <si>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</si>
  <si>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</si>
  <si>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</si>
  <si>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</si>
  <si>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</si>
  <si>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</si>
  <si>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</si>
  <si>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</si>
  <si>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</si>
  <si>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</si>
  <si>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</si>
  <si>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</si>
  <si>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</si>
  <si>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</si>
  <si>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</si>
  <si>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</si>
  <si>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</si>
  <si>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</si>
  <si>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</si>
  <si>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</si>
  <si>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</si>
  <si>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</si>
  <si>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</si>
  <si>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</si>
  <si>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</si>
  <si>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</si>
  <si>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</si>
  <si>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</si>
  <si>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</si>
  <si>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</si>
  <si>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</si>
  <si>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</si>
  <si>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</si>
  <si>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</si>
  <si>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</si>
  <si>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</si>
  <si>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</si>
  <si>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</si>
  <si>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</si>
  <si>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</si>
  <si>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</si>
  <si>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</si>
  <si>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</si>
  <si>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</si>
  <si>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</si>
  <si>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</si>
  <si>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</si>
  <si>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</si>
  <si>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</si>
  <si>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</si>
  <si>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</si>
  <si>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</si>
  <si>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</si>
  <si>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</si>
  <si>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</si>
  <si>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</si>
  <si>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</si>
  <si>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</si>
  <si>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</si>
  <si>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</si>
  <si>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</si>
  <si>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</si>
  <si>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</si>
  <si>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</si>
  <si>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</si>
  <si>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</si>
  <si>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</si>
  <si>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</si>
  <si>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</si>
  <si>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</si>
  <si>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</si>
  <si>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</si>
  <si>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</si>
  <si>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</si>
  <si>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</si>
  <si>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</si>
  <si>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</si>
  <si>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</si>
  <si>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</si>
  <si>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</si>
  <si>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</si>
  <si>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</si>
  <si>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</si>
  <si>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</si>
  <si>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</si>
  <si>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</si>
  <si>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</si>
  <si>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</si>
  <si>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</si>
  <si>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</si>
  <si>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</si>
  <si>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</si>
  <si>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</si>
  <si>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</si>
  <si>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</si>
  <si>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</si>
  <si>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</si>
  <si>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</si>
  <si>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</si>
  <si>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</si>
  <si>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</si>
  <si>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</si>
  <si>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</si>
  <si>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</si>
  <si>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</si>
  <si>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</si>
  <si>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</si>
  <si>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</si>
  <si>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</si>
  <si>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</si>
  <si>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</si>
  <si>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</si>
  <si>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</si>
  <si>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</si>
  <si>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</si>
  <si>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</si>
  <si>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</si>
  <si>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</si>
  <si>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</si>
  <si>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</si>
  <si>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</si>
  <si>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</si>
  <si>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</si>
  <si>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</si>
  <si>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</si>
  <si>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</si>
  <si>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</si>
  <si>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</si>
  <si>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</si>
  <si>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</si>
  <si>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</si>
  <si>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</si>
  <si>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</si>
  <si>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</si>
  <si>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</si>
  <si>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</si>
  <si>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</si>
  <si>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</si>
  <si>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</si>
  <si>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</si>
  <si>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</si>
  <si>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</si>
  <si>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</si>
  <si>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</si>
  <si>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</si>
  <si>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</si>
  <si>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</si>
  <si>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</si>
  <si>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</si>
  <si>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</si>
  <si>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</si>
  <si>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</si>
  <si>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</si>
  <si>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</si>
  <si>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</si>
  <si>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</si>
  <si>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</si>
  <si>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</si>
  <si>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</si>
  <si>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</si>
  <si>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</si>
  <si>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</si>
  <si>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</si>
  <si>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</si>
  <si>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</si>
  <si>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</si>
  <si>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</si>
  <si>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</si>
  <si>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</si>
  <si>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</si>
  <si>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</si>
  <si>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</si>
  <si>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</si>
  <si>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</si>
  <si>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</si>
  <si>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</si>
  <si>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</si>
  <si>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</si>
  <si>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</si>
  <si>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</si>
  <si>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</si>
  <si>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</si>
  <si>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</si>
  <si>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</si>
  <si>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</si>
  <si>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</si>
  <si>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</si>
  <si>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</si>
  <si>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</si>
  <si>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</si>
  <si>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</si>
  <si>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</si>
  <si>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</si>
  <si>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</si>
  <si>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</si>
  <si>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</si>
  <si>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</si>
  <si>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</si>
  <si>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</si>
  <si>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</si>
  <si>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</si>
  <si>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</si>
  <si>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</si>
  <si>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</si>
  <si>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</si>
  <si>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</si>
  <si>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</si>
  <si>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</si>
  <si>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</si>
  <si>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</si>
  <si>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</si>
  <si>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</si>
  <si>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</si>
  <si>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</si>
  <si>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</si>
  <si>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</si>
  <si>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</si>
  <si>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</si>
  <si>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</si>
  <si>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</si>
  <si>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</si>
  <si>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</si>
  <si>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</si>
  <si>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</si>
  <si>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</si>
  <si>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</si>
  <si>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</si>
  <si>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</si>
  <si>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</si>
  <si>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</si>
  <si>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</si>
  <si>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</si>
  <si>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</si>
  <si>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</si>
  <si>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</si>
  <si>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</si>
  <si>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</si>
  <si>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</si>
  <si>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</si>
  <si>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</si>
  <si>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</si>
  <si>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</si>
  <si>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</si>
  <si>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</si>
  <si>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</si>
  <si>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</si>
  <si>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</si>
  <si>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</si>
  <si>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</si>
  <si>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</si>
  <si>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</si>
  <si>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</si>
  <si>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</si>
  <si>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</si>
  <si>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</si>
  <si>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</si>
  <si>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</si>
  <si>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</si>
  <si>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</si>
  <si>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</si>
  <si>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</si>
  <si>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</si>
  <si>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</si>
  <si>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</si>
  <si>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</si>
  <si>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</si>
  <si>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</si>
  <si>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</si>
  <si>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</si>
  <si>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</si>
  <si>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</si>
  <si>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</si>
  <si>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</si>
  <si>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</si>
  <si>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</si>
  <si>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</si>
  <si>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</si>
  <si>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</si>
  <si>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</si>
  <si>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</si>
  <si>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</si>
  <si>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</si>
  <si>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</si>
  <si>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</si>
  <si>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</si>
  <si>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</si>
  <si>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</si>
  <si>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</si>
  <si>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</si>
  <si>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</si>
  <si>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</si>
  <si>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</si>
  <si>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</si>
  <si>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</si>
  <si>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</si>
  <si>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</si>
  <si>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</si>
  <si>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</si>
  <si>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</si>
  <si>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</si>
  <si>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</si>
  <si>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</si>
  <si>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</si>
  <si>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</si>
  <si>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</si>
  <si>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</si>
  <si>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</si>
  <si>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</si>
  <si>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</si>
  <si>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</si>
  <si>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</si>
  <si>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</si>
  <si>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</si>
  <si>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</si>
  <si>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</si>
  <si>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</si>
  <si>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</si>
  <si>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</si>
  <si>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</si>
  <si>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</si>
  <si>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</si>
  <si>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</si>
  <si>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</si>
  <si>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</si>
  <si>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</si>
  <si>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</si>
  <si>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</si>
  <si>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</si>
  <si>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</si>
  <si>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</si>
  <si>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</si>
  <si>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</si>
  <si>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</si>
  <si>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</si>
  <si>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</si>
  <si>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</si>
  <si>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</si>
  <si>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</si>
  <si>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</si>
  <si>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</si>
  <si>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</si>
  <si>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</si>
  <si>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</si>
  <si>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</si>
  <si>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</si>
  <si>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</si>
  <si>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</si>
  <si>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</si>
  <si>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</si>
  <si>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</si>
  <si>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</si>
  <si>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</si>
  <si>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</si>
  <si>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</si>
  <si>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</si>
  <si>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</si>
  <si>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</si>
  <si>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</si>
  <si>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</si>
  <si>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</si>
  <si>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</si>
  <si>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</si>
  <si>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</si>
  <si>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</si>
  <si>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</si>
  <si>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</si>
  <si>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</si>
  <si>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</si>
  <si>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</si>
  <si>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</si>
  <si>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</si>
  <si>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</si>
  <si>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</si>
  <si>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</si>
  <si>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</si>
  <si>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</si>
  <si>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</si>
  <si>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</si>
  <si>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</si>
  <si>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</si>
  <si>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</si>
  <si>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</si>
  <si>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</si>
  <si>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</si>
  <si>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</si>
  <si>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</si>
  <si>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</si>
  <si>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</si>
  <si>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</si>
  <si>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</si>
  <si>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</si>
  <si>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</si>
  <si>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</si>
  <si>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</si>
  <si>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</si>
  <si>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</si>
  <si>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</si>
  <si>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</si>
  <si>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</si>
  <si>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</si>
  <si>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</si>
  <si>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</si>
  <si>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</si>
  <si>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</si>
  <si>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</si>
  <si>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</si>
  <si>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</si>
  <si>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</si>
  <si>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</si>
  <si>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</si>
  <si>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</si>
  <si>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</si>
  <si>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</si>
  <si>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</si>
  <si>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</si>
  <si>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</si>
  <si>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</si>
  <si>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</si>
  <si>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</si>
  <si>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</si>
  <si>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</si>
  <si>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</si>
  <si>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</si>
  <si>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</si>
  <si>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</si>
  <si>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</si>
  <si>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</si>
  <si>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</si>
  <si>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</si>
  <si>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</si>
  <si>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</si>
  <si>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</si>
  <si>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</si>
  <si>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</si>
  <si>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</si>
  <si>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</si>
  <si>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</si>
  <si>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</si>
  <si>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</si>
  <si>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</si>
  <si>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</si>
  <si>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</si>
  <si>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</si>
  <si>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</si>
  <si>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</si>
  <si>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</si>
  <si>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</si>
  <si>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</si>
  <si>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</si>
  <si>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</si>
  <si>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</si>
  <si>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</si>
  <si>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</si>
  <si>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</si>
  <si>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</si>
  <si>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</si>
  <si>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</si>
  <si>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</si>
  <si>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</si>
  <si>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</si>
  <si>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</si>
  <si>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</si>
  <si>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</si>
  <si>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</si>
  <si>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</si>
  <si>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</si>
  <si>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</si>
  <si>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</si>
  <si>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</si>
  <si>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</si>
  <si>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</si>
  <si>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</si>
  <si>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</si>
  <si>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</si>
  <si>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</si>
  <si>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</si>
  <si>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</si>
  <si>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</si>
  <si>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</si>
  <si>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</si>
  <si>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</si>
  <si>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</si>
  <si>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</si>
  <si>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</si>
  <si>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</si>
  <si>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</si>
  <si>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</si>
  <si>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</si>
  <si>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</si>
  <si>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</si>
  <si>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</si>
  <si>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</si>
  <si>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</si>
  <si>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</si>
  <si>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</si>
  <si>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</si>
  <si>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</si>
  <si>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</si>
  <si>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</si>
  <si>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</si>
  <si>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</si>
  <si>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</si>
  <si>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</si>
  <si>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</si>
  <si>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</si>
  <si>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</si>
  <si>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</si>
  <si>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</si>
  <si>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</si>
  <si>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</si>
  <si>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</si>
  <si>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</si>
  <si>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</si>
  <si>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</si>
  <si>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</si>
  <si>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</si>
  <si>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</si>
  <si>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</si>
  <si>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</si>
  <si>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</si>
  <si>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</si>
  <si>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</si>
  <si>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</si>
  <si>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</si>
  <si>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</si>
  <si>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</si>
  <si>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</si>
  <si>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</si>
  <si>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</si>
  <si>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</si>
  <si>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</si>
  <si>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</si>
  <si>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</si>
  <si>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</si>
  <si>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</si>
  <si>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</si>
  <si>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</si>
  <si>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</si>
  <si>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</si>
  <si>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</si>
  <si>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</si>
  <si>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</si>
  <si>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</si>
  <si>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</si>
  <si>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</si>
  <si>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</si>
  <si>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</si>
  <si>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</si>
  <si>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</si>
  <si>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</si>
  <si>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</si>
  <si>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</si>
  <si>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</si>
  <si>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</si>
  <si>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</si>
  <si>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</si>
  <si>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</si>
  <si>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</si>
  <si>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</si>
  <si>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</si>
  <si>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</si>
  <si>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</si>
  <si>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</si>
  <si>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</si>
  <si>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</si>
  <si>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</si>
  <si>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</si>
  <si>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</si>
  <si>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</si>
  <si>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</si>
  <si>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</si>
  <si>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</si>
  <si>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</si>
  <si>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</si>
  <si>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</si>
  <si>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</si>
  <si>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</si>
  <si>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</si>
  <si>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</si>
  <si>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</si>
  <si>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</si>
  <si>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</si>
  <si>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</si>
  <si>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</si>
  <si>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</si>
  <si>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</si>
  <si>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</si>
  <si>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</si>
  <si>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</si>
  <si>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</si>
  <si>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</si>
  <si>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</si>
  <si>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</si>
  <si>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</si>
  <si>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</si>
  <si>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</si>
  <si>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</si>
  <si>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</si>
  <si>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</si>
  <si>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</si>
  <si>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</si>
  <si>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</si>
  <si>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</si>
  <si>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</si>
  <si>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</si>
  <si>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</si>
  <si>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</si>
  <si>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</si>
  <si>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</si>
  <si>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</si>
  <si>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</si>
  <si>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</si>
  <si>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</si>
  <si>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</si>
  <si>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</si>
  <si>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</si>
  <si>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</si>
  <si>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</si>
  <si>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</si>
  <si>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</si>
  <si>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</si>
  <si>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</si>
  <si>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</si>
  <si>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</si>
  <si>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</si>
  <si>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</si>
  <si>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</si>
  <si>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</si>
  <si>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</si>
  <si>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</si>
  <si>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</si>
  <si>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</si>
  <si>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</si>
  <si>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</si>
  <si>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</si>
  <si>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</si>
  <si>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</si>
  <si>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</si>
  <si>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</si>
  <si>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</si>
  <si>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</si>
  <si>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</si>
  <si>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</si>
  <si>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</si>
  <si>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</si>
  <si>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</si>
  <si>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</si>
  <si>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</si>
  <si>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</si>
  <si>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</si>
  <si>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</si>
  <si>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</si>
  <si>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</si>
  <si>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</si>
  <si>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</si>
  <si>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</si>
  <si>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</si>
  <si>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</si>
  <si>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</si>
  <si>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</si>
  <si>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</si>
  <si>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</si>
  <si>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</si>
  <si>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</si>
  <si>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</si>
  <si>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</si>
  <si>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</si>
  <si>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</si>
  <si>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</si>
  <si>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</si>
  <si>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</si>
  <si>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</si>
  <si>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</si>
  <si>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</si>
  <si>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</si>
  <si>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</si>
  <si>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</si>
  <si>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</si>
  <si>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</si>
  <si>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</si>
  <si>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</si>
  <si>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</si>
  <si>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</si>
  <si>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</si>
  <si>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</si>
  <si>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</si>
  <si>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</si>
  <si>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</si>
  <si>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</si>
  <si>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</si>
  <si>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</si>
  <si>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</si>
  <si>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</si>
  <si>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</si>
  <si>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</si>
  <si>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</si>
  <si>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</si>
  <si>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</si>
  <si>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</si>
  <si>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</si>
  <si>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</si>
  <si>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</si>
  <si>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</si>
  <si>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</si>
  <si>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</si>
  <si>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</si>
  <si>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</si>
  <si>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</si>
  <si>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</si>
  <si>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</si>
  <si>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</si>
  <si>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</si>
  <si>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</si>
  <si>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</si>
  <si>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</si>
  <si>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</si>
  <si>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</si>
  <si>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</si>
  <si>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</si>
  <si>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</si>
  <si>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</si>
  <si>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</si>
  <si>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</si>
  <si>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</si>
  <si>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</si>
  <si>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</si>
  <si>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</si>
  <si>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</si>
  <si>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</si>
  <si>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</si>
  <si>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</si>
  <si>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</si>
  <si>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</si>
  <si>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</si>
  <si>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</si>
  <si>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</si>
  <si>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</si>
  <si>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</si>
  <si>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</si>
  <si>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</si>
  <si>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</si>
  <si>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</si>
  <si>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</si>
  <si>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</si>
  <si>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</si>
  <si>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</si>
  <si>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</si>
  <si>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</si>
  <si>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</si>
  <si>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</si>
  <si>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</si>
  <si>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</si>
  <si>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</si>
  <si>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</si>
  <si>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</si>
  <si>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</si>
  <si>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</si>
  <si>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</si>
  <si>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</si>
  <si>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</si>
  <si>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</si>
  <si>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</si>
  <si>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</si>
  <si>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</si>
  <si>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</si>
  <si>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</si>
  <si>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</si>
  <si>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</si>
  <si>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</si>
  <si>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</si>
  <si>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</si>
  <si>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</si>
  <si>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</si>
  <si>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</si>
  <si>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</si>
  <si>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</si>
  <si>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</si>
  <si>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</si>
  <si>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</si>
  <si>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</si>
  <si>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</si>
  <si>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</si>
  <si>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</si>
  <si>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</si>
  <si>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</si>
  <si>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</si>
  <si>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</si>
  <si>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</si>
  <si>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</si>
  <si>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</si>
  <si>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</si>
  <si>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</si>
  <si>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</si>
  <si>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</si>
  <si>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</si>
  <si>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</si>
  <si>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</si>
  <si>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</si>
  <si>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</si>
  <si>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</si>
  <si>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</si>
  <si>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</si>
  <si>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</si>
  <si>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</si>
  <si>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</si>
  <si>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</si>
  <si>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</si>
  <si>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</si>
  <si>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</si>
  <si>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</si>
  <si>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</si>
  <si>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</si>
  <si>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</si>
  <si>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</si>
  <si>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</si>
  <si>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</si>
  <si>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</si>
  <si>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</si>
  <si>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</si>
  <si>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</si>
  <si>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</si>
  <si>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</si>
  <si>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</si>
  <si>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</si>
  <si>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</si>
  <si>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</si>
  <si>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</si>
  <si>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</si>
  <si>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</si>
  <si>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</si>
  <si>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</si>
  <si>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</si>
  <si>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</si>
  <si>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</si>
  <si>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</si>
  <si>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</si>
  <si>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</si>
  <si>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</si>
  <si>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</si>
  <si>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</si>
  <si>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</si>
  <si>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</si>
  <si>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</si>
  <si>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</si>
  <si>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</si>
  <si>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</si>
  <si>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</si>
  <si>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</si>
  <si>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</si>
  <si>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</si>
  <si>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</si>
  <si>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</si>
  <si>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</si>
  <si>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</si>
  <si>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</si>
  <si>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</si>
  <si>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</si>
  <si>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</si>
  <si>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</si>
  <si>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</si>
  <si>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</si>
  <si>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</si>
  <si>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</si>
  <si>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</si>
  <si>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</si>
  <si>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</si>
  <si>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</si>
  <si>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</si>
  <si>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</si>
  <si>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</si>
  <si>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</si>
  <si>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</si>
  <si>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</si>
  <si>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</si>
  <si>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</si>
  <si>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</si>
  <si>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</si>
  <si>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</si>
  <si>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</si>
  <si>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</si>
  <si>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</si>
  <si>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</si>
  <si>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</si>
  <si>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</si>
  <si>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</si>
  <si>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</si>
  <si>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</si>
  <si>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</si>
  <si>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</si>
  <si>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</si>
  <si>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</si>
  <si>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</si>
  <si>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</si>
  <si>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</si>
  <si>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</si>
  <si>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</si>
  <si>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</si>
  <si>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</si>
  <si>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</si>
  <si>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</si>
  <si>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</si>
  <si>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</si>
  <si>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</si>
  <si>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</si>
  <si>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</si>
  <si>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</si>
  <si>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</si>
  <si>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</si>
  <si>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</si>
  <si>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</si>
  <si>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</si>
  <si>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</si>
  <si>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</si>
  <si>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</si>
  <si>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</si>
  <si>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</si>
  <si>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</si>
  <si>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</si>
  <si>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</si>
  <si>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</si>
  <si>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</si>
  <si>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</si>
  <si>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</si>
  <si>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</si>
  <si>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</si>
  <si>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</si>
  <si>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</si>
  <si>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</si>
  <si>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</si>
  <si>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</si>
  <si>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</si>
  <si>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</si>
  <si>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</si>
  <si>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</si>
  <si>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</si>
  <si>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</si>
  <si>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</si>
  <si>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</si>
  <si>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</si>
  <si>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</si>
  <si>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</si>
  <si>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</si>
  <si>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</si>
  <si>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</si>
  <si>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</si>
  <si>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</si>
  <si>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</si>
  <si>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</si>
  <si>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</si>
  <si>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</si>
  <si>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</si>
  <si>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</si>
  <si>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</si>
  <si>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</si>
  <si>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</si>
  <si>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</si>
  <si>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</si>
  <si>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</si>
  <si>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</si>
  <si>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</si>
  <si>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</si>
  <si>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</si>
  <si>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</si>
  <si>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</si>
  <si>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</si>
  <si>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</si>
  <si>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</si>
  <si>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</si>
  <si>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</si>
  <si>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</si>
  <si>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</si>
  <si>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</si>
  <si>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</si>
  <si>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</si>
  <si>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</si>
  <si>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</si>
  <si>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</si>
  <si>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</si>
  <si>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</si>
  <si>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</si>
  <si>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</si>
  <si>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</si>
  <si>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</si>
  <si>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</si>
  <si>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</si>
  <si>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</si>
  <si>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</si>
  <si>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</si>
  <si>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</si>
  <si>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</si>
  <si>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</si>
  <si>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</si>
  <si>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</si>
  <si>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</si>
  <si>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</si>
  <si>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</si>
  <si>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</si>
  <si>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</si>
  <si>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</si>
  <si>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</si>
  <si>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</si>
  <si>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</si>
  <si>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</si>
  <si>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</si>
  <si>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</si>
  <si>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</si>
  <si>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</si>
  <si>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</si>
  <si>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</si>
  <si>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</si>
  <si>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</si>
  <si>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</si>
  <si>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</si>
  <si>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</si>
  <si>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</si>
  <si>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</si>
  <si>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</si>
  <si>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</si>
  <si>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</si>
  <si>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</si>
  <si>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</si>
  <si>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</si>
  <si>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</si>
  <si>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</si>
  <si>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</si>
  <si>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</si>
  <si>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</si>
  <si>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</si>
  <si>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</si>
  <si>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</si>
  <si>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</si>
  <si>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</si>
  <si>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</si>
  <si>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</si>
  <si>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</si>
  <si>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</si>
  <si>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</si>
  <si>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</si>
  <si>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</si>
  <si>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</si>
  <si>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</si>
  <si>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</si>
  <si>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</si>
  <si>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</si>
  <si>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</si>
  <si>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</si>
  <si>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</si>
  <si>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</si>
  <si>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</si>
  <si>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</si>
  <si>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</si>
  <si>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</si>
  <si>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</si>
  <si>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</si>
  <si>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</si>
  <si>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</si>
  <si>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</si>
  <si>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</si>
  <si>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</si>
  <si>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</si>
  <si>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</si>
  <si>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</si>
  <si>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</si>
  <si>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</si>
  <si>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</si>
  <si>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</si>
  <si>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</si>
  <si>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</si>
  <si>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</si>
  <si>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</si>
  <si>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</si>
  <si>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</si>
  <si>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</si>
  <si>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</si>
  <si>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</si>
  <si>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</si>
  <si>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</si>
  <si>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</si>
  <si>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</si>
  <si>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</si>
  <si>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</si>
  <si>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</si>
  <si>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</si>
  <si>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</si>
  <si>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</si>
  <si>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</si>
  <si>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</si>
  <si>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</si>
  <si>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</si>
  <si>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</si>
  <si>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</si>
  <si>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</si>
  <si>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</si>
  <si>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</si>
  <si>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</si>
  <si>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</si>
  <si>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</si>
  <si>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</si>
  <si>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</si>
  <si>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</si>
  <si>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</si>
  <si>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</si>
  <si>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</si>
  <si>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</si>
  <si>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</si>
  <si>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</si>
  <si>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</si>
  <si>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</si>
  <si>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</si>
  <si>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</si>
  <si>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</si>
  <si>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</si>
  <si>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</si>
  <si>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</si>
  <si>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</si>
  <si>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</si>
  <si>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</si>
  <si>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</si>
  <si>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</si>
  <si>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</si>
  <si>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</si>
  <si>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</si>
  <si>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</si>
  <si>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</si>
  <si>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</si>
  <si>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</si>
  <si>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</si>
  <si>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</si>
  <si>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</si>
  <si>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</si>
  <si>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</si>
  <si>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</si>
  <si>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</si>
  <si>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</si>
  <si>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</si>
  <si>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</si>
  <si>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</si>
  <si>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</si>
  <si>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</si>
  <si>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</si>
  <si>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</si>
  <si>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</si>
  <si>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</si>
  <si>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</si>
  <si>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</si>
  <si>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</si>
  <si>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</si>
  <si>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</si>
  <si>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</si>
  <si>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</si>
  <si>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</si>
  <si>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</si>
  <si>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</si>
  <si>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</si>
  <si>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</si>
  <si>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</si>
  <si>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</si>
  <si>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</si>
  <si>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</si>
  <si>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</si>
  <si>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</si>
  <si>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</si>
  <si>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</si>
  <si>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</si>
  <si>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</si>
  <si>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</si>
  <si>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</si>
  <si>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</si>
  <si>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</si>
  <si>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</si>
  <si>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</si>
  <si>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</si>
  <si>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</si>
  <si>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</si>
  <si>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</si>
  <si>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</si>
  <si>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</si>
  <si>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</si>
  <si>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</si>
  <si>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</si>
  <si>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</si>
  <si>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</si>
  <si>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</si>
  <si>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</si>
  <si>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</si>
  <si>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</si>
  <si>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</si>
  <si>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</si>
  <si>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</si>
  <si>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</si>
  <si>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</si>
  <si>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</si>
  <si>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</si>
  <si>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</si>
  <si>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</si>
  <si>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</si>
  <si>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</si>
  <si>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</si>
  <si>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</si>
  <si>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</si>
  <si>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</si>
  <si>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</si>
  <si>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</si>
  <si>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</si>
  <si>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</si>
  <si>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</si>
  <si>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</si>
  <si>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</si>
  <si>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</si>
  <si>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</si>
  <si>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</si>
  <si>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</si>
  <si>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</si>
  <si>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</si>
  <si>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</si>
  <si>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</si>
  <si>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</si>
  <si>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</si>
  <si>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</si>
  <si>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</si>
  <si>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</si>
  <si>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</si>
  <si>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</si>
  <si>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</si>
  <si>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</si>
  <si>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</si>
  <si>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</si>
  <si>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</si>
  <si>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</si>
  <si>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</si>
  <si>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</si>
  <si>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</si>
  <si>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</si>
  <si>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</si>
  <si>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</si>
  <si>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</si>
  <si>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</si>
  <si>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</si>
  <si>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</si>
  <si>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</si>
  <si>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</si>
  <si>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</si>
  <si>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</si>
  <si>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</si>
  <si>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</si>
  <si>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</si>
  <si>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</si>
  <si>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</si>
  <si>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</si>
  <si>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</si>
  <si>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</si>
  <si>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</si>
  <si>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</si>
  <si>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</si>
  <si>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</si>
  <si>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</si>
  <si>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</si>
  <si>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</si>
  <si>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</si>
  <si>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</si>
  <si>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</si>
  <si>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</si>
  <si>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</si>
  <si>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</si>
  <si>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</si>
  <si>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</si>
  <si>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</si>
  <si>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</si>
  <si>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</si>
  <si>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</si>
  <si>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</si>
  <si>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</si>
  <si>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</si>
  <si>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</si>
  <si>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</si>
  <si>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</si>
  <si>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</si>
  <si>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</si>
  <si>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</si>
  <si>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</si>
  <si>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</si>
  <si>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</si>
  <si>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</si>
  <si>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</si>
  <si>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</si>
  <si>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</si>
  <si>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</si>
  <si>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</si>
  <si>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</si>
  <si>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</si>
  <si>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</si>
  <si>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</si>
  <si>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</si>
  <si>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</si>
  <si>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</si>
  <si>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</si>
  <si>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</si>
  <si>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</si>
  <si>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</si>
  <si>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</si>
  <si>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</si>
  <si>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</si>
  <si>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</si>
  <si>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</si>
  <si>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</si>
  <si>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</si>
  <si>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</si>
  <si>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</si>
  <si>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</si>
  <si>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</si>
  <si>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</si>
  <si>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</si>
  <si>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</si>
  <si>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</si>
  <si>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</si>
  <si>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</si>
  <si>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</si>
  <si>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</si>
  <si>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</si>
  <si>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</si>
  <si>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</si>
  <si>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</si>
  <si>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</si>
  <si>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</si>
  <si>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</si>
  <si>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</si>
  <si>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</si>
  <si>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</si>
  <si>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</si>
  <si>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</si>
  <si>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</si>
  <si>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</si>
  <si>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</si>
  <si>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</si>
  <si>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</si>
  <si>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</si>
  <si>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</si>
  <si>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</si>
  <si>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</si>
  <si>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</si>
  <si>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</si>
  <si>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</si>
  <si>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</si>
  <si>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</si>
  <si>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</si>
  <si>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</si>
  <si>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</si>
  <si>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</si>
  <si>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</si>
  <si>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</si>
  <si>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</si>
  <si>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</si>
  <si>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</si>
  <si>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</si>
  <si>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</si>
  <si>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</si>
  <si>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</si>
  <si>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</si>
  <si>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</si>
  <si>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</si>
  <si>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</si>
  <si>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</si>
  <si>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</si>
  <si>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</si>
  <si>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</si>
  <si>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</si>
  <si>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</si>
  <si>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</si>
  <si>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</si>
  <si>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</si>
  <si>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</si>
  <si>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</si>
  <si>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</si>
  <si>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</si>
  <si>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</si>
  <si>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</si>
  <si>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</si>
  <si>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</si>
  <si>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</si>
  <si>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</si>
  <si>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</si>
  <si>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</si>
  <si>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</si>
  <si>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</si>
  <si>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</si>
  <si>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</si>
  <si>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</si>
  <si>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</si>
  <si>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</si>
  <si>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</si>
  <si>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</si>
  <si>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</si>
  <si>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</si>
  <si>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</si>
  <si>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</si>
  <si>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</si>
  <si>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</si>
  <si>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</si>
  <si>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</si>
  <si>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</si>
  <si>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</si>
  <si>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</si>
  <si>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</si>
  <si>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</si>
  <si>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</si>
  <si>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</si>
  <si>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</si>
  <si>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</si>
  <si>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</si>
  <si>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</si>
  <si>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</si>
  <si>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</si>
  <si>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</si>
  <si>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</si>
  <si>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</si>
  <si>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</si>
  <si>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</si>
  <si>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</si>
  <si>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</si>
  <si>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</si>
  <si>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</si>
  <si>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</si>
  <si>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</si>
  <si>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</si>
  <si>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</si>
  <si>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</si>
  <si>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</si>
  <si>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</si>
  <si>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</si>
  <si>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</si>
  <si>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</si>
  <si>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</si>
  <si>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</si>
  <si>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</si>
  <si>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</si>
  <si>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</si>
  <si>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</si>
  <si>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</si>
  <si>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</si>
  <si>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</si>
  <si>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</si>
  <si>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</si>
  <si>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</si>
  <si>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</si>
  <si>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</si>
  <si>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</si>
  <si>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</si>
  <si>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</si>
  <si>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</si>
  <si>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</si>
  <si>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</si>
  <si>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</si>
  <si>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</si>
  <si>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</si>
  <si>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</si>
  <si>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</si>
  <si>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</si>
  <si>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</si>
  <si>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</si>
  <si>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</si>
  <si>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</si>
  <si>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</si>
  <si>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</si>
  <si>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</si>
  <si>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</si>
  <si>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</si>
  <si>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</si>
  <si>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</si>
  <si>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</si>
  <si>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</si>
  <si>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</si>
  <si>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</si>
  <si>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</si>
  <si>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</si>
  <si>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</si>
  <si>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</si>
  <si>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</si>
  <si>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</si>
  <si>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</si>
  <si>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</si>
  <si>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</si>
  <si>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</si>
  <si>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</si>
  <si>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</si>
  <si>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</si>
  <si>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</si>
  <si>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</si>
  <si>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</si>
  <si>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</si>
  <si>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</si>
  <si>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</si>
  <si>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</si>
  <si>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</si>
  <si>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</si>
  <si>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</si>
  <si>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</si>
  <si>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</si>
  <si>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</si>
  <si>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</si>
  <si>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</si>
  <si>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</si>
  <si>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</si>
  <si>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</si>
  <si>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</si>
  <si>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</si>
  <si>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</si>
  <si>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</si>
  <si>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</si>
  <si>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</si>
  <si>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</si>
  <si>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</si>
  <si>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</si>
  <si>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</si>
  <si>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</si>
  <si>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</si>
  <si>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</si>
  <si>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</si>
  <si>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</si>
  <si>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</si>
  <si>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</si>
  <si>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</si>
  <si>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</si>
  <si>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</si>
  <si>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</si>
  <si>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</si>
  <si>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</si>
  <si>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</si>
  <si>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</si>
  <si>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</si>
  <si>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</si>
  <si>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</si>
  <si>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</si>
  <si>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</si>
  <si>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</si>
  <si>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</si>
  <si>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</si>
  <si>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</si>
  <si>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</si>
  <si>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</si>
  <si>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</si>
  <si>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</si>
  <si>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</si>
  <si>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</si>
  <si>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</si>
  <si>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</si>
  <si>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</si>
  <si>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</si>
  <si>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</si>
  <si>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</si>
  <si>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</si>
  <si>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</si>
  <si>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</si>
  <si>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</si>
  <si>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</si>
  <si>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</si>
  <si>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</si>
  <si>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</si>
  <si>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</si>
  <si>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</si>
  <si>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</si>
  <si>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</si>
  <si>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</si>
  <si>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</si>
  <si>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</si>
  <si>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</si>
  <si>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</si>
  <si>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</si>
  <si>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</si>
  <si>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</si>
  <si>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</si>
  <si>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</si>
  <si>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</si>
  <si>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</si>
  <si>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</si>
  <si>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</si>
  <si>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</si>
  <si>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</si>
  <si>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</si>
  <si>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</si>
  <si>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</si>
  <si>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</si>
  <si>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</si>
  <si>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</si>
  <si>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</si>
  <si>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</si>
  <si>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</si>
  <si>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</si>
  <si>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</si>
  <si>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</si>
  <si>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</si>
  <si>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</si>
  <si>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</si>
  <si>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</si>
  <si>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</si>
  <si>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</si>
  <si>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</si>
  <si>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</si>
  <si>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</si>
  <si>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</si>
  <si>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</si>
  <si>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</si>
  <si>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</si>
  <si>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</si>
  <si>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</si>
  <si>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</si>
  <si>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</si>
  <si>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</si>
  <si>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</si>
  <si>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</si>
  <si>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</si>
  <si>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</si>
  <si>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</si>
  <si>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</si>
  <si>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</si>
  <si>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</si>
  <si>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</si>
  <si>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</si>
  <si>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</si>
  <si>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</si>
  <si>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</si>
  <si>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</si>
  <si>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</si>
  <si>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</si>
  <si>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</si>
  <si>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</si>
  <si>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</si>
  <si>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</si>
  <si>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</si>
  <si>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</si>
  <si>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</si>
  <si>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</si>
  <si>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</si>
  <si>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</si>
  <si>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</si>
  <si>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</si>
  <si>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</si>
  <si>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</si>
  <si>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</si>
  <si>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</si>
  <si>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</si>
  <si>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</si>
  <si>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</si>
  <si>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</si>
  <si>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</si>
  <si>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</si>
  <si>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</si>
  <si>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</si>
  <si>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</si>
  <si>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</si>
  <si>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</si>
  <si>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</si>
  <si>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</si>
  <si>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</si>
  <si>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</si>
  <si>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</si>
  <si>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</si>
  <si>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</si>
  <si>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</si>
  <si>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</si>
  <si>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</si>
  <si>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</si>
  <si>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</si>
  <si>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</si>
  <si>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</si>
  <si>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</si>
  <si>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</si>
  <si>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</si>
  <si>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</si>
  <si>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</si>
  <si>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</si>
  <si>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</si>
  <si>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</si>
  <si>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</si>
  <si>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</si>
  <si>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</si>
  <si>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</si>
  <si>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</si>
  <si>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</si>
  <si>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</si>
  <si>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</si>
  <si>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</si>
  <si>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</si>
  <si>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</si>
  <si>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</si>
  <si>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</si>
  <si>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</si>
  <si>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</si>
  <si>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</si>
  <si>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</si>
  <si>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</si>
  <si>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</si>
  <si>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</si>
  <si>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</si>
  <si>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</si>
  <si>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</si>
  <si>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</si>
  <si>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</si>
  <si>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</si>
  <si>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</si>
  <si>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</si>
  <si>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</si>
  <si>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</si>
  <si>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</si>
  <si>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</si>
  <si>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</si>
  <si>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</si>
  <si>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</si>
  <si>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</si>
  <si>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</si>
  <si>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</si>
  <si>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</si>
  <si>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</si>
  <si>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</si>
  <si>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</si>
  <si>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</si>
  <si>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</si>
  <si>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</si>
  <si>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</si>
  <si>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</si>
  <si>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</si>
  <si>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</si>
  <si>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</si>
  <si>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</si>
  <si>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</si>
  <si>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</si>
  <si>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</si>
  <si>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</si>
  <si>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</si>
  <si>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</si>
  <si>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</si>
  <si>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</si>
  <si>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</si>
  <si>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</si>
  <si>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</si>
  <si>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</si>
  <si>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</si>
  <si>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</si>
  <si>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</si>
  <si>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</si>
  <si>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</si>
  <si>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</si>
  <si>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</si>
  <si>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</si>
  <si>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</si>
  <si>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</si>
  <si>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</si>
  <si>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</si>
  <si>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</si>
  <si>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</si>
  <si>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</si>
  <si>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</si>
  <si>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</si>
  <si>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</si>
  <si>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</si>
  <si>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</si>
  <si>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</si>
  <si>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</si>
  <si>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</si>
  <si>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</si>
  <si>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</si>
  <si>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</si>
  <si>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</si>
  <si>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</si>
  <si>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</si>
  <si>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</si>
  <si>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</si>
  <si>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</si>
  <si>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</si>
  <si>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</si>
  <si>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</si>
  <si>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</si>
  <si>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</si>
  <si>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</si>
  <si>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</si>
  <si>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</si>
  <si>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</si>
  <si>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</si>
  <si>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</si>
  <si>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</si>
  <si>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</si>
  <si>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</si>
  <si>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</si>
  <si>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</si>
  <si>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</si>
  <si>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</si>
  <si>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</si>
  <si>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</si>
  <si>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</si>
  <si>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</si>
  <si>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</si>
  <si>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</si>
  <si>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</si>
  <si>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</si>
  <si>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</si>
  <si>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</si>
  <si>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</si>
  <si>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</si>
  <si>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</si>
  <si>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</si>
  <si>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</si>
  <si>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</si>
  <si>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</si>
  <si>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</si>
  <si>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</si>
  <si>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</si>
  <si>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</si>
  <si>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</si>
  <si>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</si>
  <si>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</si>
  <si>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</si>
  <si>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</si>
  <si>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</si>
  <si>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</si>
  <si>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</si>
  <si>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</si>
  <si>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</si>
  <si>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</si>
  <si>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</si>
  <si>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</si>
  <si>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</si>
  <si>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</si>
  <si>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</si>
  <si>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</si>
  <si>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</si>
  <si>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</si>
  <si>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</si>
  <si>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</si>
  <si>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</si>
  <si>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</si>
  <si>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</si>
  <si>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</si>
  <si>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</si>
  <si>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</si>
  <si>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</si>
  <si>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</si>
  <si>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</si>
  <si>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</si>
  <si>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</si>
  <si>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</si>
  <si>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</si>
  <si>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</si>
  <si>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</si>
  <si>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</si>
  <si>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</si>
  <si>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</si>
  <si>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</si>
  <si>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</si>
  <si>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</si>
  <si>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</si>
  <si>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</si>
  <si>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</si>
  <si>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</si>
  <si>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</si>
  <si>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</si>
  <si>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</si>
  <si>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</si>
  <si>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</si>
  <si>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</si>
  <si>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</si>
  <si>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</si>
  <si>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</si>
  <si>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</si>
  <si>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</si>
  <si>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</si>
  <si>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</si>
  <si>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</si>
  <si>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</si>
  <si>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</si>
  <si>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</si>
  <si>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</si>
  <si>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</si>
  <si>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</si>
  <si>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</si>
  <si>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</si>
  <si>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</si>
  <si>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</si>
  <si>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</si>
  <si>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</si>
  <si>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</si>
  <si>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</si>
  <si>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</si>
  <si>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</si>
  <si>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</si>
  <si>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</si>
  <si>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</si>
  <si>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</si>
  <si>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</si>
  <si>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</si>
  <si>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</si>
  <si>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</si>
  <si>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</si>
  <si>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</si>
  <si>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</si>
  <si>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</si>
  <si>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</si>
  <si>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</si>
  <si>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</si>
  <si>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</si>
  <si>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</si>
  <si>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</si>
  <si>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</si>
  <si>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</si>
  <si>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</si>
  <si>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</si>
  <si>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</si>
  <si>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</si>
  <si>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</si>
  <si>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</si>
  <si>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</si>
  <si>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</si>
  <si>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</si>
  <si>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</si>
  <si>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</si>
  <si>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</si>
  <si>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</si>
  <si>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</si>
  <si>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</si>
  <si>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</si>
  <si>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</si>
  <si>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</si>
  <si>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</si>
  <si>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</si>
  <si>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</si>
  <si>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</si>
  <si>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</si>
  <si>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</si>
  <si>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</si>
  <si>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</si>
  <si>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</si>
  <si>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</si>
  <si>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</si>
  <si>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</si>
  <si>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</si>
  <si>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</si>
  <si>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</si>
  <si>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</si>
  <si>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</si>
  <si>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</si>
  <si>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</si>
  <si>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</si>
  <si>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</si>
  <si>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</si>
  <si>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</si>
  <si>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</si>
  <si>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</si>
  <si>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</si>
  <si>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</si>
  <si>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</si>
  <si>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</si>
  <si>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</si>
  <si>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</si>
  <si>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</si>
  <si>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</si>
  <si>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</si>
  <si>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</si>
  <si>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</si>
  <si>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</si>
  <si>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</si>
  <si>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</si>
  <si>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</si>
  <si>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</si>
  <si>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</si>
  <si>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</si>
  <si>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</si>
  <si>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</si>
  <si>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</si>
  <si>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</si>
  <si>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</si>
  <si>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</si>
  <si>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</si>
  <si>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</si>
  <si>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</si>
  <si>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</si>
  <si>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</si>
  <si>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</si>
  <si>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</si>
  <si>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</si>
  <si>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</si>
  <si>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</si>
  <si>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</si>
  <si>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</si>
  <si>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</si>
  <si>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</si>
  <si>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</si>
  <si>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</si>
  <si>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</si>
  <si>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</si>
  <si>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</si>
  <si>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</si>
  <si>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</si>
  <si>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</si>
  <si>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</si>
  <si>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</si>
  <si>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</si>
  <si>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</si>
  <si>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</si>
  <si>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</si>
  <si>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</si>
  <si>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</si>
  <si>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</si>
  <si>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</si>
  <si>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</si>
  <si>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</si>
  <si>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</si>
  <si>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</si>
  <si>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</si>
  <si>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</si>
  <si>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</si>
  <si>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</si>
  <si>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</si>
  <si>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</si>
  <si>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</si>
  <si>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</si>
  <si>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</si>
  <si>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</si>
  <si>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</si>
  <si>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</si>
  <si>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</si>
  <si>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</si>
  <si>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</si>
  <si>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</si>
  <si>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</si>
  <si>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</si>
  <si>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</si>
  <si>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</si>
  <si>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</si>
  <si>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</si>
  <si>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</si>
  <si>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</si>
  <si>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</si>
  <si>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</si>
  <si>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</si>
  <si>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</si>
  <si>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</si>
  <si>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</si>
  <si>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</si>
  <si>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</si>
  <si>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</si>
  <si>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</si>
  <si>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</si>
  <si>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</si>
  <si>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</si>
  <si>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</si>
  <si>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</si>
  <si>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</si>
  <si>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</si>
  <si>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</si>
  <si>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</si>
  <si>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</si>
  <si>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</si>
  <si>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</si>
  <si>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</si>
  <si>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</si>
  <si>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</si>
  <si>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</si>
  <si>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</si>
  <si>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</si>
  <si>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</si>
  <si>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</si>
  <si>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</si>
  <si>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</si>
  <si>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</si>
  <si>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</si>
  <si>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</si>
  <si>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</si>
  <si>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</si>
  <si>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</si>
  <si>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</si>
  <si>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</si>
  <si>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</si>
  <si>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</si>
  <si>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</si>
  <si>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</si>
  <si>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</si>
  <si>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</si>
  <si>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</si>
  <si>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</si>
  <si>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</si>
  <si>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</si>
  <si>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</si>
  <si>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</si>
  <si>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</si>
  <si>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</si>
  <si>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</si>
  <si>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</si>
  <si>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</si>
  <si>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</si>
  <si>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</si>
  <si>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</si>
  <si>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</si>
  <si>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</si>
  <si>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</si>
  <si>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</si>
  <si>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</si>
  <si>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</si>
  <si>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</si>
  <si>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</si>
  <si>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</si>
  <si>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</si>
  <si>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</si>
  <si>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</si>
  <si>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</si>
  <si>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</si>
  <si>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</si>
  <si>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</si>
  <si>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</si>
  <si>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</si>
  <si>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</si>
  <si>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</si>
  <si>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</si>
  <si>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</si>
  <si>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</si>
  <si>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</si>
  <si>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</si>
  <si>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</si>
  <si>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</si>
  <si>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</si>
  <si>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</si>
  <si>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</si>
  <si>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</si>
  <si>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</si>
  <si>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</si>
  <si>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</si>
  <si>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</si>
  <si>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</si>
  <si>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</si>
  <si>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</si>
  <si>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</si>
  <si>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</si>
  <si>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</si>
  <si>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</si>
  <si>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</si>
  <si>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</si>
  <si>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</si>
  <si>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</si>
  <si>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</si>
  <si>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</si>
  <si>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</si>
  <si>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</si>
  <si>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</si>
  <si>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</si>
  <si>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</si>
  <si>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</si>
  <si>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</si>
  <si>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</si>
  <si>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</si>
  <si>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</si>
  <si>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</si>
  <si>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</si>
  <si>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</si>
  <si>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</si>
  <si>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</si>
  <si>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</si>
  <si>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</si>
  <si>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</si>
  <si>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</si>
  <si>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</si>
  <si>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</si>
  <si>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</si>
  <si>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</si>
  <si>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</si>
  <si>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</si>
  <si>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</si>
  <si>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</si>
  <si>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</si>
  <si>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</si>
  <si>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</si>
  <si>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</si>
  <si>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</si>
  <si>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</si>
  <si>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</si>
  <si>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</si>
  <si>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</si>
  <si>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</si>
  <si>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</si>
  <si>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</si>
  <si>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</si>
  <si>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</si>
  <si>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</si>
  <si>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</si>
  <si>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</si>
  <si>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</si>
  <si>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</si>
  <si>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</si>
  <si>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</si>
  <si>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</si>
  <si>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</si>
  <si>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</si>
  <si>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</si>
  <si>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</si>
  <si>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</si>
  <si>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</si>
  <si>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</si>
  <si>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</si>
  <si>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</si>
  <si>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</si>
  <si>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</si>
  <si>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</si>
  <si>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</si>
  <si>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</si>
  <si>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</si>
  <si>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</si>
  <si>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</si>
  <si>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</si>
  <si>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</si>
  <si>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</si>
  <si>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</si>
  <si>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</si>
  <si>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</si>
  <si>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</si>
  <si>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</si>
  <si>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</si>
  <si>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</si>
  <si>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</si>
  <si>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</si>
  <si>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</si>
  <si>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</si>
  <si>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</si>
  <si>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</si>
  <si>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</si>
  <si>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</si>
  <si>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</si>
  <si>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</si>
  <si>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</si>
  <si>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</si>
  <si>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</si>
  <si>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</si>
  <si>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</si>
  <si>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</si>
  <si>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</si>
  <si>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</si>
  <si>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</si>
  <si>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</si>
  <si>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</si>
  <si>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</si>
  <si>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</si>
  <si>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</si>
  <si>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</si>
  <si>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</si>
  <si>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</si>
  <si>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</si>
  <si>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</si>
  <si>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</si>
  <si>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</si>
  <si>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</si>
  <si>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</si>
  <si>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</si>
  <si>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</si>
  <si>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</si>
  <si>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</si>
  <si>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</si>
  <si>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</si>
  <si>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</si>
  <si>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</si>
  <si>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</si>
  <si>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</si>
  <si>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</si>
  <si>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</si>
  <si>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</si>
  <si>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</si>
  <si>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</si>
  <si>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</si>
  <si>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</si>
  <si>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</si>
  <si>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</si>
  <si>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</si>
  <si>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</si>
  <si>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</si>
  <si>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</si>
  <si>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</si>
  <si>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</si>
  <si>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</si>
  <si>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</si>
  <si>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</si>
  <si>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</si>
  <si>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</si>
  <si>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</si>
  <si>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</si>
  <si>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</si>
  <si>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</si>
  <si>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</si>
  <si>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</si>
  <si>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</si>
  <si>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</si>
  <si>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</si>
  <si>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</si>
  <si>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</si>
  <si>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</si>
  <si>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</si>
  <si>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</si>
  <si>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</si>
  <si>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</si>
  <si>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</si>
  <si>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</si>
  <si>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</si>
  <si>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</si>
  <si>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</si>
  <si>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</si>
  <si>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</si>
  <si>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</si>
  <si>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</si>
  <si>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</si>
  <si>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</si>
  <si>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</si>
  <si>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</si>
  <si>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</si>
  <si>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</si>
  <si>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</si>
  <si>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</si>
  <si>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</si>
  <si>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</si>
  <si>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</si>
  <si>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</si>
  <si>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</si>
  <si>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</si>
  <si>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</si>
  <si>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</si>
  <si>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</si>
  <si>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</si>
  <si>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</si>
  <si>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</si>
  <si>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</si>
  <si>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</si>
  <si>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</si>
  <si>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</si>
  <si>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</si>
  <si>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</si>
  <si>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</si>
  <si>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</si>
  <si>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</si>
  <si>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</si>
  <si>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</si>
  <si>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</si>
  <si>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</si>
  <si>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</si>
  <si>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</si>
  <si>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</si>
  <si>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</si>
  <si>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</si>
  <si>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</si>
  <si>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</si>
  <si>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</si>
  <si>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</si>
  <si>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</si>
  <si>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</si>
  <si>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</si>
  <si>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</si>
  <si>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</si>
  <si>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</si>
  <si>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</si>
  <si>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</si>
  <si>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</si>
  <si>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</si>
  <si>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</si>
  <si>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</si>
  <si>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</si>
  <si>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</si>
  <si>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</si>
  <si>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</si>
  <si>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</si>
  <si>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</si>
  <si>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</si>
  <si>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</si>
  <si>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</si>
  <si>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</si>
  <si>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</si>
  <si>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</si>
  <si>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</si>
  <si>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</si>
  <si>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</si>
  <si>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</si>
  <si>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</si>
  <si>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</si>
  <si>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</si>
  <si>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</si>
  <si>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</si>
  <si>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</si>
  <si>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</si>
  <si>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</si>
  <si>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</si>
  <si>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</si>
  <si>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</si>
  <si>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</si>
  <si>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</si>
  <si>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</si>
  <si>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</si>
  <si>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</si>
  <si>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</si>
  <si>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</si>
  <si>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</si>
  <si>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</si>
  <si>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</si>
  <si>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</si>
  <si>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</si>
  <si>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</si>
  <si>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</si>
  <si>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</si>
  <si>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</si>
  <si>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</si>
  <si>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</si>
  <si>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</si>
  <si>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</si>
  <si>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</si>
  <si>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</si>
  <si>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</si>
  <si>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</si>
  <si>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</si>
  <si>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</si>
  <si>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</si>
  <si>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</si>
  <si>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</si>
  <si>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</si>
  <si>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</si>
  <si>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</si>
  <si>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</si>
  <si>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</si>
  <si>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</si>
  <si>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</si>
  <si>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</si>
  <si>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</si>
  <si>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</si>
  <si>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</si>
  <si>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</si>
  <si>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</si>
  <si>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</si>
  <si>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</si>
  <si>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</si>
  <si>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</si>
  <si>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</si>
  <si>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</si>
  <si>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</si>
  <si>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</si>
  <si>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</si>
  <si>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</si>
  <si>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</si>
  <si>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</si>
  <si>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</si>
  <si>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</si>
  <si>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</si>
  <si>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</si>
  <si>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</si>
  <si>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</si>
  <si>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</si>
  <si>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</si>
  <si>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</si>
  <si>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</si>
  <si>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</si>
  <si>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</si>
  <si>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</si>
  <si>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</si>
  <si>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</si>
  <si>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</si>
  <si>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</si>
  <si>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</si>
  <si>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</si>
  <si>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</si>
  <si>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</si>
  <si>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</si>
  <si>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</si>
  <si>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</si>
  <si>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</si>
  <si>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</si>
  <si>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</si>
  <si>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</si>
  <si>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</si>
  <si>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</si>
  <si>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</si>
  <si>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</si>
  <si>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</si>
  <si>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</si>
  <si>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</si>
  <si>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</si>
  <si>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</si>
  <si>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</si>
  <si>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</si>
  <si>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</si>
  <si>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</si>
  <si>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</si>
  <si>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</si>
  <si>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</si>
  <si>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</si>
  <si>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</si>
  <si>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</si>
  <si>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</si>
  <si>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</si>
  <si>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</si>
  <si>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</si>
  <si>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</si>
  <si>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</si>
  <si>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</si>
  <si>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</si>
  <si>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</si>
  <si>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</si>
  <si>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</si>
  <si>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</si>
  <si>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</si>
  <si>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</si>
  <si>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</si>
  <si>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</si>
  <si>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</si>
  <si>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</si>
  <si>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</si>
  <si>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</si>
  <si>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</si>
  <si>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</si>
  <si>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</si>
  <si>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</si>
  <si>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</si>
  <si>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</si>
  <si>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</si>
  <si>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</si>
  <si>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</si>
  <si>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</si>
  <si>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</si>
  <si>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</si>
  <si>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</si>
  <si>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</si>
  <si>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</si>
  <si>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</si>
  <si>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</si>
  <si>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</si>
  <si>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</si>
  <si>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</si>
  <si>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</si>
  <si>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</si>
  <si>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</si>
  <si>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</si>
  <si>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</si>
  <si>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</si>
  <si>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</si>
  <si>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</si>
  <si>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</si>
  <si>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</si>
  <si>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</si>
  <si>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</si>
  <si>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</si>
  <si>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</si>
  <si>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</si>
  <si>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</si>
  <si>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</si>
  <si>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</si>
  <si>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</si>
  <si>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</si>
  <si>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</si>
  <si>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</si>
  <si>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</si>
  <si>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</si>
  <si>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</si>
  <si>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</si>
  <si>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</si>
  <si>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</si>
  <si>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</si>
  <si>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</si>
  <si>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</si>
  <si>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</si>
  <si>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</si>
  <si>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</si>
  <si>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</si>
  <si>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</si>
  <si>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</si>
  <si>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</si>
  <si>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</si>
  <si>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</si>
  <si>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</si>
  <si>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</si>
  <si>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</si>
  <si>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</si>
  <si>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</si>
  <si>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</si>
  <si>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</si>
  <si>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</si>
  <si>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</si>
  <si>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</si>
  <si>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</si>
  <si>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</si>
  <si>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</si>
  <si>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</si>
  <si>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</si>
  <si>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</si>
  <si>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</si>
  <si>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</si>
  <si>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</si>
  <si>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</si>
  <si>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</si>
  <si>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</si>
  <si>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</si>
  <si>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</si>
  <si>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</si>
  <si>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</si>
  <si>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</si>
  <si>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</si>
  <si>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</si>
  <si>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</si>
  <si>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</si>
  <si>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</si>
  <si>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</si>
  <si>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</si>
  <si>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</si>
  <si>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</si>
  <si>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</si>
  <si>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</si>
  <si>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</si>
  <si>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</si>
  <si>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</si>
  <si>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</si>
  <si>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</si>
  <si>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</si>
  <si>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</si>
  <si>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</si>
  <si>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</si>
  <si>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</si>
  <si>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</si>
  <si>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</si>
  <si>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</si>
  <si>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</si>
  <si>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</si>
  <si>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</si>
  <si>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</si>
  <si>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</si>
  <si>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</si>
  <si>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</si>
  <si>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</si>
  <si>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</si>
  <si>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</si>
  <si>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</si>
  <si>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</si>
  <si>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</si>
  <si>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</si>
  <si>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</si>
  <si>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</si>
  <si>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</si>
  <si>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</si>
  <si>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</si>
  <si>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</si>
  <si>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</si>
  <si>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</si>
  <si>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</si>
  <si>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</si>
  <si>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</si>
  <si>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</si>
  <si>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</si>
  <si>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</si>
  <si>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</si>
  <si>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</si>
  <si>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</si>
  <si>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</si>
  <si>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</si>
  <si>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</si>
  <si>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</si>
  <si>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</si>
  <si>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</si>
  <si>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</si>
  <si>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</si>
  <si>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</si>
  <si>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</si>
  <si>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</si>
  <si>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</si>
  <si>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</si>
  <si>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</si>
  <si>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</si>
  <si>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</si>
  <si>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</si>
  <si>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</si>
  <si>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</si>
  <si>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</si>
  <si>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</si>
  <si>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</si>
  <si>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</si>
  <si>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</si>
  <si>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</si>
  <si>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</si>
  <si>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</si>
  <si>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</si>
  <si>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</si>
  <si>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</si>
  <si>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</si>
  <si>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</si>
  <si>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</si>
  <si>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</si>
  <si>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</si>
  <si>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</si>
  <si>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</si>
  <si>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</si>
  <si>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</si>
  <si>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</si>
  <si>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</si>
  <si>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</si>
  <si>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</si>
  <si>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</si>
  <si>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</si>
  <si>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</si>
  <si>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</si>
  <si>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</si>
  <si>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</si>
  <si>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</si>
  <si>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</si>
  <si>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</si>
  <si>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</si>
  <si>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</si>
  <si>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</si>
  <si>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</si>
  <si>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</si>
  <si>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</si>
  <si>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</si>
  <si>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</si>
  <si>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</si>
  <si>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</si>
  <si>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</si>
  <si>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</si>
  <si>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</si>
  <si>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</si>
  <si>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</si>
  <si>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</si>
  <si>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</si>
  <si>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</si>
  <si>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</si>
  <si>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</si>
  <si>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</si>
  <si>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</si>
  <si>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</si>
  <si>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</si>
  <si>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</si>
  <si>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</si>
  <si>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</si>
  <si>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</si>
  <si>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</si>
  <si>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</si>
  <si>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</si>
  <si>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</si>
  <si>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</si>
  <si>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</si>
  <si>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</si>
  <si>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</si>
  <si>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</si>
  <si>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</si>
  <si>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</si>
  <si>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</si>
  <si>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</si>
  <si>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</si>
  <si>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</si>
  <si>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</si>
  <si>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</si>
  <si>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</si>
  <si>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</si>
  <si>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</si>
  <si>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</si>
  <si>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</si>
  <si>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</si>
  <si>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</si>
  <si>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</si>
  <si>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</si>
  <si>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</si>
  <si>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</si>
  <si>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</si>
  <si>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</si>
  <si>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</si>
  <si>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</si>
  <si>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</si>
  <si>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</si>
  <si>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</si>
  <si>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</si>
  <si>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</si>
  <si>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</si>
  <si>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</si>
  <si>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</si>
  <si>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</si>
  <si>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</si>
  <si>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</si>
  <si>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</si>
  <si>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</si>
  <si>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</si>
  <si>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</si>
  <si>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</si>
  <si>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</si>
  <si>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</si>
  <si>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</si>
  <si>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</si>
  <si>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</si>
  <si>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</si>
  <si>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</si>
  <si>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</si>
  <si>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</si>
  <si>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</si>
  <si>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</si>
  <si>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</si>
  <si>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</si>
  <si>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</si>
  <si>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</si>
  <si>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</si>
  <si>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</si>
  <si>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</si>
  <si>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</si>
  <si>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</si>
  <si>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</si>
  <si>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</si>
  <si>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</si>
  <si>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</si>
  <si>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</si>
  <si>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</si>
  <si>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</si>
  <si>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</si>
  <si>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</si>
  <si>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</si>
  <si>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</si>
  <si>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</si>
  <si>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</si>
  <si>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</si>
  <si>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</si>
  <si>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</si>
  <si>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</si>
  <si>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</si>
  <si>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</si>
  <si>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</si>
  <si>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</si>
  <si>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</si>
  <si>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</si>
  <si>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</si>
  <si>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</si>
  <si>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</si>
  <si>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</si>
  <si>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</si>
  <si>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</si>
  <si>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</si>
  <si>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</si>
  <si>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</si>
  <si>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</si>
  <si>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</si>
  <si>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</si>
  <si>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</si>
  <si>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</si>
  <si>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</si>
  <si>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</si>
  <si>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</si>
  <si>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</si>
  <si>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</si>
  <si>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</si>
  <si>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</si>
  <si>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</si>
  <si>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</si>
  <si>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</si>
  <si>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</si>
  <si>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</si>
  <si>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</si>
  <si>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</si>
  <si>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</si>
  <si>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</si>
  <si>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</si>
  <si>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</si>
  <si>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</si>
  <si>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</si>
  <si>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</si>
  <si>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</si>
  <si>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</si>
  <si>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</si>
  <si>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</si>
  <si>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</si>
  <si>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</si>
  <si>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</si>
  <si>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</si>
  <si>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</si>
  <si>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</si>
  <si>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</si>
  <si>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</si>
  <si>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</si>
  <si>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</si>
  <si>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</si>
  <si>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</si>
  <si>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</si>
  <si>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</si>
  <si>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</si>
  <si>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</si>
  <si>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</si>
  <si>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</si>
  <si>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</si>
  <si>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</si>
  <si>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</si>
  <si>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</si>
  <si>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</si>
  <si>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</si>
  <si>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</si>
  <si>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</si>
  <si>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</si>
  <si>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</si>
  <si>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</si>
  <si>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</si>
  <si>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</si>
  <si>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</si>
  <si>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</si>
  <si>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</si>
  <si>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</si>
  <si>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</si>
  <si>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</si>
  <si>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</si>
  <si>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</si>
  <si>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</si>
  <si>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</si>
  <si>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</si>
  <si>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</si>
  <si>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</si>
  <si>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</si>
  <si>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</si>
  <si>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</si>
  <si>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</si>
  <si>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</si>
  <si>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</si>
  <si>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</si>
  <si>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</si>
  <si>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</si>
  <si>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</si>
  <si>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</si>
  <si>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</si>
  <si>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</si>
  <si>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</si>
  <si>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</si>
  <si>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</si>
  <si>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</si>
  <si>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</si>
  <si>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</si>
  <si>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</si>
  <si>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</si>
  <si>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</si>
  <si>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</si>
  <si>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</si>
  <si>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</si>
  <si>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</si>
  <si>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</si>
  <si>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</si>
  <si>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</si>
  <si>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</si>
  <si>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</si>
  <si>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</si>
  <si>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</si>
  <si>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</si>
  <si>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</si>
  <si>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</si>
  <si>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</si>
  <si>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</si>
  <si>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</si>
  <si>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</si>
  <si>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</si>
  <si>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</si>
  <si>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</si>
  <si>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</si>
  <si>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</si>
  <si>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</si>
  <si>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</si>
  <si>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</si>
  <si>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</si>
  <si>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</si>
  <si>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</si>
  <si>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</si>
  <si>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</si>
  <si>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</si>
  <si>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</si>
  <si>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</si>
  <si>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</si>
  <si>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</si>
  <si>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</si>
  <si>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</si>
  <si>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</si>
  <si>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</si>
  <si>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</si>
  <si>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</si>
  <si>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</si>
  <si>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</si>
  <si>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</si>
  <si>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</si>
  <si>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</si>
  <si>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</si>
  <si>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</si>
  <si>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</si>
  <si>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</si>
  <si>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</si>
  <si>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</si>
  <si>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</si>
  <si>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</si>
  <si>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</si>
  <si>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</si>
  <si>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</si>
  <si>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</si>
  <si>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</si>
  <si>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</si>
  <si>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</si>
  <si>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</si>
  <si>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</si>
  <si>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</si>
  <si>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</si>
  <si>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</si>
  <si>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</si>
  <si>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</si>
  <si>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</si>
  <si>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</si>
  <si>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</si>
  <si>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</si>
  <si>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</si>
  <si>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</si>
  <si>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</si>
  <si>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</si>
  <si>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</si>
  <si>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</si>
  <si>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</si>
  <si>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</si>
  <si>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</si>
  <si>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</si>
  <si>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</si>
  <si>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</si>
  <si>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</si>
  <si>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</si>
  <si>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</si>
  <si>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</si>
  <si>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</si>
  <si>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</si>
  <si>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</si>
  <si>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</si>
  <si>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</si>
  <si>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</si>
  <si>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</si>
  <si>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</si>
  <si>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</si>
  <si>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</si>
  <si>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</si>
  <si>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</si>
  <si>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</si>
  <si>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</si>
  <si>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</si>
  <si>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</si>
  <si>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</si>
  <si>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</si>
  <si>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</si>
  <si>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</si>
  <si>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</si>
  <si>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</si>
  <si>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</si>
  <si>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</si>
  <si>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</si>
  <si>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</si>
  <si>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</si>
  <si>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</si>
  <si>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</si>
  <si>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</si>
  <si>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</si>
  <si>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</si>
  <si>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</si>
  <si>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</si>
  <si>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</si>
  <si>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</si>
  <si>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</si>
  <si>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</si>
  <si>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</si>
  <si>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</si>
  <si>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</si>
  <si>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</si>
  <si>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</si>
  <si>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</si>
  <si>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</si>
  <si>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</si>
  <si>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</si>
  <si>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</si>
  <si>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</si>
  <si>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</si>
  <si>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</si>
  <si>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</si>
  <si>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</si>
  <si>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</si>
  <si>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</si>
  <si>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</si>
  <si>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</si>
  <si>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</si>
  <si>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</si>
  <si>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</si>
  <si>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</si>
  <si>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</si>
  <si>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</si>
  <si>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</si>
  <si>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</si>
  <si>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</si>
  <si>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</si>
  <si>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</si>
  <si>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</si>
  <si>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</si>
  <si>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</si>
  <si>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</si>
  <si>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</si>
  <si>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</si>
  <si>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</si>
  <si>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</si>
  <si>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</si>
  <si>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</si>
  <si>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</si>
  <si>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</si>
  <si>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</si>
  <si>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</si>
  <si>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</si>
  <si>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</si>
  <si>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</si>
  <si>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</si>
  <si>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</si>
  <si>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</si>
  <si>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</si>
  <si>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</si>
  <si>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</si>
  <si>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</si>
  <si>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</si>
  <si>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</si>
  <si>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</si>
  <si>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</si>
  <si>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</si>
  <si>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</si>
  <si>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</si>
  <si>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</si>
  <si>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</si>
  <si>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</si>
  <si>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</si>
  <si>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</si>
  <si>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</si>
  <si>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</si>
  <si>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</si>
  <si>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</si>
  <si>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</si>
  <si>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</si>
  <si>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</si>
  <si>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</si>
  <si>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</si>
  <si>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</si>
  <si>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</si>
  <si>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</si>
  <si>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</si>
  <si>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</si>
  <si>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</si>
  <si>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</si>
  <si>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</si>
  <si>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</si>
  <si>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</si>
  <si>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</si>
  <si>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</si>
  <si>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</si>
  <si>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</si>
  <si>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</si>
  <si>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</si>
  <si>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</si>
  <si>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</si>
  <si>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</si>
  <si>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</si>
  <si>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</si>
  <si>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</si>
  <si>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</si>
  <si>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</si>
  <si>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</si>
  <si>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</si>
  <si>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</si>
  <si>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</si>
  <si>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</si>
  <si>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</si>
  <si>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</si>
  <si>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</si>
  <si>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</si>
  <si>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</si>
  <si>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</si>
  <si>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</si>
  <si>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</si>
  <si>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</si>
  <si>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</si>
  <si>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</si>
  <si>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</si>
  <si>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</si>
  <si>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</si>
  <si>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</si>
  <si>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</si>
  <si>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</si>
  <si>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</si>
  <si>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</si>
  <si>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</si>
  <si>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</si>
  <si>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</si>
  <si>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</si>
  <si>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</si>
  <si>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</si>
  <si>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</si>
  <si>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</si>
  <si>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</si>
  <si>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</si>
  <si>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</si>
  <si>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</si>
  <si>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</si>
  <si>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</si>
  <si>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</si>
  <si>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</si>
  <si>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</si>
  <si>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</si>
  <si>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</si>
  <si>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</si>
  <si>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</si>
  <si>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</si>
  <si>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</si>
  <si>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</si>
  <si>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</si>
  <si>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</si>
  <si>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</si>
  <si>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</si>
  <si>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</si>
  <si>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</si>
  <si>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</si>
  <si>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</si>
  <si>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</si>
  <si>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</si>
  <si>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</si>
  <si>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</si>
  <si>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</si>
  <si>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</si>
  <si>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</si>
  <si>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</si>
  <si>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</si>
  <si>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</si>
  <si>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</si>
  <si>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</si>
  <si>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</si>
  <si>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</si>
  <si>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</si>
  <si>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</si>
  <si>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</si>
  <si>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</si>
  <si>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</si>
  <si>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</si>
  <si>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</si>
  <si>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</si>
  <si>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</si>
  <si>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</si>
  <si>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</si>
  <si>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</si>
  <si>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</si>
  <si>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</si>
  <si>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</si>
  <si>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</si>
  <si>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</si>
  <si>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</si>
  <si>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</si>
  <si>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</si>
  <si>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</si>
  <si>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</si>
  <si>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</si>
  <si>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</si>
  <si>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</si>
  <si>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</si>
  <si>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</si>
  <si>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</si>
  <si>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</si>
  <si>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</si>
  <si>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</si>
  <si>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</si>
  <si>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</si>
  <si>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</si>
  <si>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</si>
  <si>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</si>
  <si>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</si>
  <si>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</si>
  <si>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</si>
  <si>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</si>
  <si>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</si>
  <si>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</si>
  <si>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</si>
  <si>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</si>
  <si>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</si>
  <si>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</si>
  <si>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</si>
  <si>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</si>
  <si>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</si>
  <si>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</si>
  <si>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</si>
  <si>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</si>
  <si>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</si>
  <si>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</si>
  <si>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</si>
  <si>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</si>
  <si>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</si>
  <si>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</si>
  <si>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</si>
  <si>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</si>
  <si>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</si>
  <si>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</si>
  <si>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</si>
  <si>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</si>
  <si>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</si>
  <si>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</si>
  <si>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</si>
  <si>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</si>
  <si>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</si>
  <si>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</si>
  <si>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</si>
  <si>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</si>
  <si>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</si>
  <si>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</si>
  <si>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</si>
  <si>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</si>
  <si>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</si>
  <si>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</si>
  <si>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</si>
  <si>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</si>
  <si>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</si>
  <si>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</si>
  <si>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</si>
  <si>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</si>
  <si>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</si>
  <si>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</si>
  <si>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</si>
  <si>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</si>
  <si>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</si>
  <si>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</si>
  <si>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</si>
  <si>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</si>
  <si>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</si>
  <si>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</si>
  <si>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</si>
  <si>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</si>
  <si>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</si>
  <si>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</si>
  <si>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</si>
  <si>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</si>
  <si>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</si>
  <si>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</si>
  <si>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</si>
  <si>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</si>
  <si>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</si>
  <si>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</si>
  <si>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</si>
  <si>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</si>
  <si>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</si>
  <si>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</si>
  <si>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</si>
  <si>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</si>
  <si>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</si>
  <si>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</si>
  <si>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</si>
  <si>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</si>
  <si>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</si>
  <si>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</si>
  <si>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</si>
  <si>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</si>
  <si>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</si>
  <si>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</si>
  <si>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</si>
  <si>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</si>
  <si>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</si>
  <si>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</si>
  <si>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</si>
  <si>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</si>
  <si>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</si>
  <si>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</si>
  <si>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</si>
  <si>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</si>
  <si>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</si>
  <si>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</si>
  <si>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</si>
  <si>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</si>
  <si>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</si>
  <si>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</si>
  <si>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</si>
  <si>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</si>
  <si>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</si>
  <si>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</si>
  <si>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</si>
  <si>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</si>
  <si>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</si>
  <si>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</si>
  <si>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</si>
  <si>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</si>
  <si>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</si>
  <si>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</si>
  <si>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</si>
  <si>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</si>
  <si>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</si>
  <si>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</si>
  <si>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</si>
  <si>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</si>
  <si>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</si>
  <si>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</si>
  <si>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</si>
  <si>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</si>
  <si>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</si>
  <si>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</si>
  <si>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</si>
  <si>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</si>
  <si>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</si>
  <si>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</si>
  <si>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</si>
  <si>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</si>
  <si>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</si>
  <si>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</si>
  <si>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</si>
  <si>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</si>
  <si>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</si>
  <si>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</si>
  <si>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</si>
  <si>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</si>
  <si>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</si>
  <si>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</si>
  <si>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</si>
  <si>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</si>
  <si>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</si>
  <si>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</si>
  <si>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</si>
  <si>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</si>
  <si>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</si>
  <si>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</si>
  <si>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</si>
  <si>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</si>
  <si>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</si>
  <si>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</si>
  <si>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</si>
  <si>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</si>
  <si>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</si>
  <si>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</si>
  <si>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</si>
  <si>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</si>
  <si>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</si>
  <si>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</si>
  <si>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</si>
  <si>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</si>
  <si>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</si>
  <si>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</si>
  <si>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</si>
  <si>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</si>
  <si>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</si>
  <si>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</si>
  <si>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</si>
  <si>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</si>
  <si>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</si>
  <si>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</si>
  <si>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</si>
  <si>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</si>
  <si>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</si>
  <si>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</si>
  <si>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</si>
  <si>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</si>
  <si>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</si>
  <si>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</si>
  <si>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</si>
  <si>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</si>
  <si>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</si>
  <si>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</si>
  <si>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</si>
  <si>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</si>
  <si>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</si>
  <si>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</si>
  <si>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</si>
  <si>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</si>
  <si>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</si>
  <si>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</si>
  <si>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</si>
  <si>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</si>
  <si>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</si>
  <si>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</si>
  <si>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</si>
  <si>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</si>
  <si>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</si>
  <si>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</si>
  <si>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</si>
  <si>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</si>
  <si>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</si>
  <si>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</si>
  <si>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</si>
  <si>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</si>
  <si>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</si>
  <si>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</si>
  <si>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</si>
  <si>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</si>
  <si>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</si>
  <si>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</si>
  <si>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</si>
  <si>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</si>
  <si>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</si>
  <si>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</si>
  <si>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</si>
  <si>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</si>
  <si>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</si>
  <si>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</si>
  <si>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</si>
  <si>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</si>
  <si>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</si>
  <si>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</si>
  <si>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</si>
  <si>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</si>
  <si>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</si>
  <si>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</si>
  <si>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</si>
  <si>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</si>
  <si>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</si>
  <si>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</si>
  <si>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</si>
  <si>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</si>
  <si>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</si>
  <si>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</si>
  <si>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</si>
  <si>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</si>
  <si>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</si>
  <si>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</si>
  <si>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</si>
  <si>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</si>
  <si>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</si>
  <si>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</si>
  <si>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</si>
  <si>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</si>
  <si>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</si>
  <si>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</si>
  <si>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</si>
  <si>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</si>
  <si>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</si>
  <si>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</si>
  <si>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</si>
  <si>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</si>
  <si>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</si>
  <si>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</si>
  <si>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</si>
  <si>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</si>
  <si>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</si>
  <si>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</si>
  <si>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</si>
  <si>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</si>
  <si>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</si>
  <si>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</si>
  <si>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</si>
  <si>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</si>
  <si>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</si>
  <si>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</si>
  <si>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</si>
  <si>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</si>
  <si>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</si>
  <si>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</si>
  <si>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</si>
  <si>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</si>
  <si>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</si>
  <si>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</si>
  <si>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</si>
  <si>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</si>
  <si>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</si>
  <si>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</si>
  <si>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</si>
  <si>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</si>
  <si>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</si>
  <si>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</si>
  <si>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</si>
  <si>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</si>
  <si>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</si>
  <si>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</si>
  <si>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</si>
  <si>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</si>
  <si>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</si>
  <si>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</si>
  <si>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</si>
  <si>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</si>
  <si>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</si>
  <si>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</si>
  <si>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</si>
  <si>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</si>
  <si>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</si>
  <si>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</si>
  <si>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</si>
  <si>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</si>
  <si>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</si>
  <si>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</si>
  <si>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</si>
  <si>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</si>
  <si>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</si>
  <si>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</si>
  <si>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</si>
  <si>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</si>
  <si>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</si>
  <si>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</si>
  <si>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</si>
  <si>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</si>
  <si>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</si>
  <si>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</si>
  <si>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</si>
  <si>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</si>
  <si>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</si>
  <si>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</si>
  <si>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</si>
  <si>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</si>
  <si>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</si>
  <si>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</si>
  <si>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</si>
  <si>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</si>
  <si>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</si>
  <si>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</si>
  <si>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</si>
  <si>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</si>
  <si>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</si>
  <si>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</si>
  <si>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</si>
  <si>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</si>
  <si>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</si>
  <si>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</si>
  <si>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</si>
  <si>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</si>
  <si>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</si>
  <si>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</si>
  <si>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</si>
  <si>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</si>
  <si>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</si>
  <si>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</si>
  <si>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</si>
  <si>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</si>
  <si>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</si>
  <si>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</si>
  <si>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</si>
  <si>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</si>
  <si>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</si>
  <si>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</si>
  <si>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</si>
  <si>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</si>
  <si>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</si>
  <si>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</si>
  <si>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</si>
  <si>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</si>
  <si>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</si>
  <si>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</si>
  <si>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</si>
  <si>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</si>
  <si>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</si>
  <si>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</si>
  <si>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</si>
  <si>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</si>
  <si>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</si>
  <si>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</si>
  <si>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</si>
  <si>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</si>
  <si>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</si>
  <si>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</si>
  <si>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</si>
  <si>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</si>
  <si>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</si>
  <si>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</si>
  <si>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</si>
  <si>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</si>
  <si>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</si>
  <si>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</si>
  <si>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</si>
  <si>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</si>
  <si>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</si>
  <si>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</si>
  <si>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</si>
  <si>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</si>
  <si>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</si>
  <si>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</si>
  <si>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</si>
  <si>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</si>
  <si>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</si>
  <si>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</si>
  <si>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</si>
  <si>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</si>
  <si>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</si>
  <si>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</si>
  <si>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</si>
  <si>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</si>
  <si>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</si>
  <si>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</si>
  <si>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</si>
  <si>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</si>
  <si>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</si>
  <si>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</si>
  <si>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</si>
  <si>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</si>
  <si>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</si>
  <si>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</si>
  <si>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</si>
  <si>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</si>
  <si>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</si>
  <si>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</si>
  <si>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</si>
  <si>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</si>
  <si>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</si>
  <si>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</si>
  <si>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</si>
  <si>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</si>
  <si>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</si>
  <si>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</si>
  <si>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</si>
  <si>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</si>
  <si>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</si>
  <si>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</si>
  <si>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</si>
  <si>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</si>
  <si>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</si>
  <si>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</si>
  <si>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</si>
  <si>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</si>
  <si>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</si>
  <si>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</si>
  <si>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</si>
  <si>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</si>
  <si>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</si>
  <si>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</si>
  <si>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</si>
  <si>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</si>
  <si>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</si>
  <si>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</si>
  <si>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</si>
  <si>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</si>
  <si>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</si>
  <si>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</si>
  <si>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</si>
  <si>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</si>
  <si>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</si>
  <si>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</si>
  <si>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</si>
  <si>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</si>
  <si>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</si>
  <si>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</si>
  <si>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</si>
  <si>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</si>
  <si>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</si>
  <si>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</si>
  <si>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</si>
  <si>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</si>
  <si>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</si>
  <si>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</si>
  <si>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</si>
  <si>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</si>
  <si>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</si>
  <si>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</si>
  <si>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</si>
  <si>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</si>
  <si>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</si>
  <si>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</si>
  <si>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</si>
  <si>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</si>
  <si>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</si>
  <si>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</si>
  <si>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</si>
  <si>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</si>
  <si>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</si>
  <si>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</si>
  <si>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</si>
  <si>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</si>
  <si>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</si>
  <si>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</si>
  <si>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</si>
  <si>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</si>
  <si>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</si>
  <si>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</si>
  <si>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</si>
  <si>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</si>
  <si>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</si>
  <si>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</si>
  <si>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</si>
  <si>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</si>
  <si>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</si>
  <si>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</si>
  <si>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</si>
  <si>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</si>
  <si>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</si>
  <si>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</si>
  <si>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</si>
  <si>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</si>
  <si>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</si>
  <si>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</si>
  <si>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</si>
  <si>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</si>
  <si>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</si>
  <si>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</si>
  <si>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</si>
  <si>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</si>
  <si>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</si>
  <si>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</si>
  <si>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</si>
  <si>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</si>
  <si>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</si>
  <si>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</si>
  <si>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</si>
  <si>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</si>
  <si>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</si>
  <si>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</si>
  <si>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</si>
  <si>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</si>
  <si>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</si>
  <si>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</si>
  <si>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</si>
  <si>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</si>
  <si>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</si>
  <si>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</si>
  <si>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</si>
  <si>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</si>
  <si>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</si>
  <si>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</si>
  <si>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</si>
  <si>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</si>
  <si>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</si>
  <si>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</si>
  <si>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</si>
  <si>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</si>
  <si>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</si>
  <si>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</si>
  <si>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</si>
  <si>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</si>
  <si>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</si>
  <si>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</si>
  <si>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</si>
  <si>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</si>
  <si>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</si>
  <si>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</si>
  <si>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</si>
  <si>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</si>
  <si>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</si>
  <si>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</si>
  <si>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</si>
  <si>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</si>
  <si>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</si>
  <si>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</si>
  <si>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</si>
  <si>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</si>
  <si>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</si>
  <si>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</si>
  <si>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</si>
  <si>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</si>
  <si>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</si>
  <si>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</si>
  <si>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</si>
  <si>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</si>
  <si>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</si>
  <si>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</si>
  <si>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</si>
  <si>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</si>
  <si>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</si>
  <si>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</si>
  <si>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</si>
  <si>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</si>
  <si>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</si>
  <si>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</si>
  <si>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</si>
  <si>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</si>
  <si>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</si>
  <si>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</si>
  <si>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</si>
  <si>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</si>
  <si>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</si>
  <si>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</si>
  <si>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</si>
  <si>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</si>
  <si>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</si>
  <si>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</si>
  <si>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</si>
  <si>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</si>
  <si>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</si>
  <si>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</si>
  <si>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</si>
  <si>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</si>
  <si>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</si>
  <si>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</si>
  <si>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</si>
  <si>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</si>
  <si>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</si>
  <si>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</si>
  <si>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</si>
  <si>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</si>
  <si>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</si>
  <si>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</si>
  <si>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</si>
  <si>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</si>
  <si>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</si>
  <si>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</si>
  <si>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</si>
  <si>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</si>
  <si>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</si>
  <si>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</si>
  <si>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</si>
  <si>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</si>
  <si>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</si>
  <si>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</si>
  <si>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</si>
  <si>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</si>
  <si>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</si>
  <si>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</si>
  <si>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</si>
  <si>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</si>
  <si>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</si>
  <si>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</si>
  <si>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</si>
  <si>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</si>
  <si>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</si>
  <si>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</si>
  <si>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</si>
  <si>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</si>
  <si>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</si>
  <si>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</si>
  <si>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</si>
  <si>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</si>
  <si>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</si>
  <si>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</si>
  <si>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</si>
  <si>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</si>
  <si>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</si>
  <si>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</si>
  <si>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</si>
  <si>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</si>
  <si>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</si>
  <si>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</si>
  <si>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</si>
  <si>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</si>
  <si>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</si>
  <si>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</si>
  <si>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</si>
  <si>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</si>
  <si>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</si>
  <si>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</si>
  <si>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</si>
  <si>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</si>
  <si>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</si>
  <si>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</si>
  <si>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</si>
  <si>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</si>
  <si>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</si>
  <si>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</si>
  <si>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</si>
  <si>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</si>
  <si>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</si>
  <si>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</si>
  <si>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</si>
  <si>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</si>
  <si>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</si>
  <si>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</si>
  <si>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</si>
  <si>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</si>
  <si>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</si>
  <si>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</si>
  <si>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</si>
  <si>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</si>
  <si>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</si>
  <si>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</si>
  <si>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</si>
  <si>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</si>
  <si>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</si>
  <si>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</si>
  <si>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</si>
  <si>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</si>
  <si>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</si>
  <si>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</si>
  <si>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</si>
  <si>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</si>
  <si>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</si>
  <si>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</si>
  <si>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</si>
  <si>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</si>
  <si>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</si>
  <si>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</si>
  <si>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</si>
  <si>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</si>
  <si>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</si>
  <si>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</si>
  <si>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</si>
  <si>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</si>
  <si>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</si>
  <si>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</si>
  <si>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</si>
  <si>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</si>
  <si>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</si>
  <si>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</si>
  <si>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</si>
  <si>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</si>
  <si>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</si>
  <si>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</si>
  <si>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</si>
  <si>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</si>
  <si>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</si>
  <si>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</si>
  <si>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</si>
  <si>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</si>
  <si>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</si>
  <si>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</si>
  <si>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</si>
  <si>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</si>
  <si>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</si>
  <si>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</si>
  <si>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</si>
  <si>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</si>
  <si>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</si>
  <si>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</si>
  <si>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</si>
  <si>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</si>
  <si>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</si>
  <si>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</si>
  <si>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</si>
  <si>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</si>
  <si>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</si>
  <si>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</si>
  <si>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</si>
  <si>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</si>
  <si>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</si>
  <si>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</si>
  <si>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</si>
  <si>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</si>
  <si>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</si>
  <si>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</si>
  <si>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</si>
  <si>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</si>
  <si>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</si>
  <si>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</si>
  <si>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</si>
  <si>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</si>
  <si>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</si>
  <si>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</si>
  <si>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</si>
  <si>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</si>
  <si>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</si>
  <si>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</si>
  <si>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</si>
  <si>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</si>
  <si>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</si>
  <si>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</si>
  <si>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</si>
  <si>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</si>
  <si>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</si>
  <si>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</si>
  <si>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</si>
  <si>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</si>
  <si>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</si>
  <si>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</si>
  <si>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</si>
  <si>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</si>
  <si>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</si>
  <si>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</si>
  <si>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</si>
  <si>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</si>
  <si>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</si>
  <si>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</si>
  <si>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</si>
  <si>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</si>
  <si>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</si>
  <si>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</si>
  <si>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</si>
  <si>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</si>
  <si>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</si>
  <si>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</si>
  <si>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</si>
  <si>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</si>
  <si>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</si>
  <si>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</si>
  <si>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</si>
  <si>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</si>
  <si>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</si>
  <si>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</si>
  <si>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</si>
  <si>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</si>
  <si>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</si>
  <si>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</si>
  <si>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</si>
  <si>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</si>
  <si>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</si>
  <si>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</si>
  <si>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</si>
  <si>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</si>
  <si>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</si>
  <si>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</si>
  <si>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</si>
  <si>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</si>
  <si>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</si>
  <si>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</si>
  <si>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</si>
  <si>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</si>
  <si>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</si>
  <si>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</si>
  <si>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</si>
  <si>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</si>
  <si>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</si>
  <si>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</si>
  <si>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</si>
  <si>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</si>
  <si>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</si>
  <si>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</si>
  <si>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</si>
  <si>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</si>
  <si>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</si>
  <si>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</si>
  <si>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</si>
  <si>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</si>
  <si>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</si>
  <si>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</si>
  <si>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</si>
  <si>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</si>
  <si>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</si>
  <si>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</si>
  <si>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</si>
  <si>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</si>
  <si>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</si>
  <si>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</si>
  <si>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</si>
  <si>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</si>
  <si>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</si>
  <si>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</si>
  <si>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</si>
  <si>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</si>
  <si>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</si>
  <si>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</si>
  <si>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</si>
  <si>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</si>
  <si>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</si>
  <si>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</si>
  <si>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</si>
  <si>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</si>
  <si>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</si>
  <si>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</si>
  <si>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</si>
  <si>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</si>
  <si>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</si>
  <si>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</si>
  <si>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</si>
  <si>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</si>
  <si>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</si>
  <si>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</si>
  <si>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</si>
  <si>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</si>
  <si>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</si>
  <si>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</si>
  <si>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</si>
  <si>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</si>
  <si>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</si>
  <si>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</si>
  <si>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</si>
  <si>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</si>
  <si>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</si>
  <si>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</si>
  <si>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</si>
  <si>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</si>
  <si>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</si>
  <si>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</si>
  <si>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</si>
  <si>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</si>
  <si>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</si>
  <si>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</si>
  <si>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</si>
  <si>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</si>
  <si>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</si>
  <si>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</si>
  <si>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</si>
  <si>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</si>
  <si>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</si>
  <si>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</si>
  <si>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</si>
  <si>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</si>
  <si>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</si>
  <si>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</si>
  <si>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</si>
  <si>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</si>
  <si>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</si>
  <si>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</si>
  <si>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</si>
  <si>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</si>
  <si>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</si>
  <si>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</si>
  <si>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</si>
  <si>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</si>
  <si>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</si>
  <si>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</si>
  <si>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</si>
  <si>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</si>
  <si>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</si>
  <si>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</si>
  <si>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</si>
  <si>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</si>
  <si>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</si>
  <si>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</si>
  <si>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</si>
  <si>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</si>
  <si>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</si>
  <si>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</si>
  <si>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</si>
  <si>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</si>
  <si>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</si>
  <si>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</si>
  <si>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</si>
  <si>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</si>
  <si>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</si>
  <si>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</si>
  <si>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</si>
  <si>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</si>
  <si>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</si>
  <si>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</si>
  <si>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</si>
  <si>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</si>
  <si>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</si>
  <si>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</si>
  <si>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</si>
  <si>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</si>
  <si>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</si>
  <si>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</si>
  <si>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</si>
  <si>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</si>
  <si>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</si>
  <si>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</si>
  <si>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</si>
  <si>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</si>
  <si>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</si>
  <si>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</si>
  <si>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</si>
  <si>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</si>
  <si>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</si>
  <si>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</si>
  <si>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</si>
  <si>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</si>
  <si>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</si>
  <si>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</si>
  <si>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</si>
  <si>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</si>
  <si>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</si>
  <si>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</si>
  <si>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</si>
  <si>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</si>
  <si>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</si>
  <si>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</si>
  <si>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</si>
  <si>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</si>
  <si>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</si>
  <si>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</si>
  <si>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</si>
  <si>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</si>
  <si>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</si>
  <si>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</si>
  <si>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</si>
  <si>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</si>
  <si>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</si>
  <si>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</si>
  <si>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</si>
  <si>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</si>
  <si>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</si>
  <si>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</si>
  <si>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</si>
  <si>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</si>
  <si>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</si>
  <si>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</si>
  <si>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</si>
  <si>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</si>
  <si>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</si>
  <si>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</si>
  <si>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</si>
  <si>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</si>
  <si>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</si>
  <si>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</si>
  <si>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</si>
  <si>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</si>
  <si>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</si>
  <si>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</si>
  <si>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</si>
  <si>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</si>
  <si>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</si>
  <si>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</si>
  <si>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</si>
  <si>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</si>
  <si>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</si>
  <si>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</si>
  <si>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</si>
  <si>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</si>
  <si>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</si>
  <si>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</si>
  <si>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</si>
  <si>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</si>
  <si>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</si>
  <si>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</si>
  <si>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</si>
  <si>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</si>
  <si>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</si>
  <si>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</si>
  <si>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</si>
  <si>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</si>
  <si>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</si>
  <si>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</si>
  <si>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</si>
  <si>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</si>
  <si>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</si>
  <si>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</si>
  <si>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</si>
  <si>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</si>
  <si>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</si>
  <si>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</si>
  <si>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</si>
  <si>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</si>
  <si>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</si>
  <si>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</si>
  <si>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</si>
  <si>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</si>
  <si>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</si>
  <si>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</si>
  <si>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</si>
  <si>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</si>
  <si>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</si>
  <si>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</si>
  <si>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</si>
  <si>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</si>
  <si>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</si>
  <si>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</si>
  <si>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</si>
  <si>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</si>
  <si>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</si>
  <si>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</si>
  <si>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</si>
  <si>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</si>
  <si>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</si>
  <si>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</si>
  <si>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</si>
  <si>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</si>
  <si>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</si>
  <si>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</si>
  <si>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</si>
  <si>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</si>
  <si>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</si>
  <si>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</si>
  <si>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</si>
  <si>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</si>
  <si>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</si>
  <si>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</si>
  <si>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</si>
  <si>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</si>
  <si>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</si>
  <si>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</si>
  <si>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</si>
  <si>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</si>
  <si>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</si>
  <si>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</si>
  <si>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</si>
  <si>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</si>
  <si>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</si>
  <si>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</si>
  <si>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</si>
  <si>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</si>
  <si>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</si>
  <si>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</si>
  <si>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</si>
  <si>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</si>
  <si>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</si>
  <si>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</si>
  <si>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</si>
  <si>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</si>
  <si>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</si>
  <si>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</si>
  <si>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</si>
  <si>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</si>
  <si>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</si>
  <si>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</si>
  <si>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</si>
  <si>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</si>
  <si>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</si>
  <si>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</si>
  <si>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</si>
  <si>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</si>
  <si>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</si>
  <si>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</si>
  <si>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</si>
  <si>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</si>
  <si>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</si>
  <si>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</si>
  <si>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</si>
  <si>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</si>
  <si>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</si>
  <si>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</si>
  <si>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</si>
  <si>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</si>
  <si>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</si>
  <si>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</si>
  <si>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</si>
  <si>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</si>
  <si>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</si>
  <si>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</si>
  <si>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</si>
  <si>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</si>
  <si>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</si>
  <si>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</si>
  <si>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</si>
  <si>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</si>
  <si>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</si>
  <si>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</si>
  <si>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</si>
  <si>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</si>
  <si>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</si>
  <si>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</si>
  <si>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</si>
  <si>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</si>
  <si>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</si>
  <si>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</si>
  <si>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</si>
  <si>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</si>
  <si>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</si>
  <si>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</si>
  <si>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</si>
  <si>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</si>
  <si>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</si>
  <si>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</si>
  <si>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</si>
  <si>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</si>
  <si>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</si>
  <si>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</si>
  <si>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</si>
  <si>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</si>
  <si>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</si>
  <si>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</si>
  <si>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</si>
  <si>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</si>
  <si>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</si>
  <si>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</si>
  <si>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</si>
  <si>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</si>
  <si>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</si>
  <si>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</si>
  <si>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</si>
  <si>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</si>
  <si>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</si>
  <si>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</si>
  <si>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</si>
  <si>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</si>
  <si>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</si>
  <si>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</si>
  <si>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</si>
  <si>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</si>
  <si>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</si>
  <si>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</si>
  <si>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</si>
  <si>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</si>
  <si>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</si>
  <si>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</si>
  <si>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</si>
  <si>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</si>
  <si>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</si>
  <si>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</si>
  <si>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</si>
  <si>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</si>
  <si>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</si>
  <si>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</si>
  <si>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</si>
  <si>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</si>
  <si>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</si>
  <si>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</si>
  <si>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</si>
  <si>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</si>
  <si>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</si>
  <si>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</si>
  <si>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</si>
  <si>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</si>
  <si>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</si>
  <si>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</si>
  <si>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</si>
  <si>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</si>
  <si>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</si>
  <si>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</si>
  <si>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</si>
  <si>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</si>
  <si>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</si>
  <si>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</si>
  <si>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</si>
  <si>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</si>
  <si>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</si>
  <si>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</si>
  <si>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</si>
  <si>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</si>
  <si>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</si>
  <si>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</si>
  <si>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</si>
  <si>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</si>
  <si>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</si>
  <si>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</si>
  <si>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</si>
  <si>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</si>
  <si>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</si>
  <si>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</si>
  <si>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</si>
  <si>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</si>
  <si>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</si>
  <si>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</si>
  <si>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</si>
  <si>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</si>
  <si>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</si>
  <si>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</si>
  <si>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</si>
  <si>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</si>
  <si>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</si>
  <si>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</si>
  <si>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</si>
  <si>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</si>
  <si>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</si>
  <si>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</si>
  <si>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</si>
  <si>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</si>
  <si>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</si>
  <si>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</si>
  <si>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</si>
  <si>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</si>
  <si>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</si>
  <si>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</si>
  <si>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</si>
  <si>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</si>
  <si>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</si>
  <si>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</si>
  <si>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</si>
  <si>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</si>
  <si>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</si>
  <si>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</si>
  <si>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</si>
  <si>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</si>
  <si>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</si>
  <si>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</si>
  <si>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</si>
  <si>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</si>
  <si>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</si>
  <si>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</si>
  <si>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</si>
  <si>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</si>
  <si>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</si>
  <si>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</si>
  <si>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</si>
  <si>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</si>
  <si>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</si>
  <si>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</si>
  <si>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</si>
  <si>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</si>
  <si>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</si>
  <si>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</si>
  <si>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</si>
  <si>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</si>
  <si>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</si>
  <si>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</si>
  <si>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</si>
  <si>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</si>
  <si>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</si>
  <si>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</si>
  <si>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</si>
  <si>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</si>
  <si>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</si>
  <si>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</si>
  <si>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</si>
  <si>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</si>
  <si>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</si>
  <si>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</si>
  <si>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</si>
  <si>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</si>
  <si>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</si>
  <si>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</si>
  <si>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</si>
  <si>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</si>
  <si>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</si>
  <si>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</si>
  <si>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</si>
  <si>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</si>
  <si>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</si>
  <si>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</si>
  <si>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</si>
  <si>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</si>
  <si>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</si>
  <si>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</si>
  <si>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</si>
  <si>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</si>
  <si>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</si>
  <si>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</si>
  <si>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</si>
  <si>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</si>
  <si>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</si>
  <si>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</si>
  <si>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</si>
  <si>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</si>
  <si>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</si>
  <si>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</si>
  <si>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</si>
  <si>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</si>
  <si>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</si>
  <si>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</si>
  <si>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</si>
  <si>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</si>
  <si>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</si>
  <si>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</si>
  <si>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</si>
  <si>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</si>
  <si>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</si>
  <si>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</si>
  <si>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</si>
  <si>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</si>
  <si>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</si>
  <si>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</si>
  <si>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</si>
  <si>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</si>
  <si>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</si>
  <si>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</si>
  <si>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</si>
  <si>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</si>
  <si>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</si>
  <si>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</si>
  <si>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</si>
  <si>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</si>
  <si>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</si>
  <si>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</si>
  <si>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</si>
  <si>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</si>
  <si>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</si>
  <si>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</si>
  <si>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</si>
  <si>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</si>
  <si>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</si>
  <si>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</si>
  <si>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</si>
  <si>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</si>
  <si>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</si>
  <si>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</si>
  <si>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</si>
  <si>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</si>
  <si>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</si>
  <si>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</si>
  <si>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</si>
  <si>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</si>
  <si>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</si>
  <si>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</si>
  <si>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</si>
  <si>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</si>
  <si>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</si>
  <si>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</si>
  <si>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</si>
  <si>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</si>
  <si>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</si>
  <si>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</si>
  <si>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</si>
  <si>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</si>
  <si>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</si>
  <si>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</si>
  <si>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</si>
  <si>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</si>
  <si>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</si>
  <si>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</si>
  <si>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</si>
  <si>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</si>
  <si>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</si>
  <si>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</si>
  <si>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</si>
  <si>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</si>
  <si>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</si>
  <si>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</si>
  <si>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</si>
  <si>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</si>
  <si>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</si>
  <si>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</si>
  <si>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</si>
  <si>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</si>
  <si>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</si>
  <si>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</si>
  <si>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</si>
  <si>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</si>
  <si>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</si>
  <si>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</si>
  <si>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</si>
  <si>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</si>
  <si>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</si>
  <si>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</si>
  <si>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</si>
  <si>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</si>
  <si>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</si>
  <si>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</si>
  <si>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</si>
  <si>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</si>
  <si>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</si>
  <si>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</si>
  <si>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</si>
  <si>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</si>
  <si>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</si>
  <si>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</si>
  <si>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</si>
  <si>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</si>
  <si>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</si>
  <si>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</si>
  <si>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</si>
  <si>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</si>
  <si>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</si>
  <si>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</si>
  <si>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</si>
  <si>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</si>
  <si>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</si>
  <si>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</si>
  <si>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</si>
  <si>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</si>
  <si>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</si>
  <si>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</si>
  <si>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</si>
  <si>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</si>
  <si>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</si>
  <si>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</si>
  <si>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</si>
  <si>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</si>
  <si>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</si>
  <si>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</si>
  <si>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</si>
  <si>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</si>
  <si>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</si>
  <si>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</si>
  <si>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</si>
  <si>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</si>
  <si>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</si>
  <si>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</si>
  <si>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</si>
  <si>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</si>
  <si>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</si>
  <si>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</si>
  <si>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</si>
  <si>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</si>
  <si>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</si>
  <si>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</si>
  <si>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</si>
  <si>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</si>
  <si>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</si>
  <si>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</si>
  <si>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</si>
  <si>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</si>
  <si>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</si>
  <si>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</si>
  <si>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</si>
  <si>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</si>
  <si>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</si>
  <si>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</si>
  <si>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</si>
  <si>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</si>
  <si>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</si>
  <si>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</si>
  <si>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</si>
  <si>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</si>
  <si>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</si>
  <si>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</si>
  <si>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</si>
  <si>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</si>
  <si>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</si>
  <si>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</si>
  <si>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</si>
  <si>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</si>
  <si>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</si>
  <si>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</si>
  <si>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</si>
  <si>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</si>
  <si>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</si>
  <si>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</si>
  <si>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</si>
  <si>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</si>
  <si>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</si>
  <si>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</si>
  <si>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</si>
  <si>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</si>
  <si>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</si>
  <si>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</si>
  <si>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</si>
  <si>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</si>
  <si>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</si>
  <si>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</si>
  <si>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</si>
  <si>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</si>
  <si>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</si>
  <si>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</si>
  <si>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</si>
  <si>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</si>
  <si>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</si>
  <si>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</si>
  <si>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</si>
  <si>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</si>
  <si>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</si>
  <si>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</si>
  <si>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</si>
  <si>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</si>
  <si>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</si>
  <si>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</si>
  <si>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</si>
  <si>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</si>
  <si>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</si>
  <si>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</si>
  <si>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</si>
  <si>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</si>
  <si>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</si>
  <si>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</si>
  <si>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</si>
  <si>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</si>
  <si>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</si>
  <si>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</si>
  <si>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</si>
  <si>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</si>
  <si>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</si>
  <si>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</si>
  <si>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</si>
  <si>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</si>
  <si>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</si>
  <si>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</si>
  <si>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</si>
  <si>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</si>
  <si>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</si>
  <si>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</si>
  <si>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</si>
  <si>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</si>
  <si>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</si>
  <si>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</si>
  <si>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</si>
  <si>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</si>
  <si>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</si>
  <si>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</si>
  <si>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</si>
  <si>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</si>
  <si>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</si>
  <si>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</si>
  <si>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</si>
  <si>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</si>
  <si>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</si>
  <si>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</si>
  <si>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</si>
  <si>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</si>
  <si>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</si>
  <si>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</si>
  <si>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</si>
  <si>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</si>
  <si>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</si>
  <si>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</si>
  <si>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</si>
  <si>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</si>
  <si>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</si>
  <si>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</si>
  <si>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</si>
  <si>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</si>
  <si>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</si>
  <si>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</si>
  <si>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</si>
  <si>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</si>
  <si>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</si>
  <si>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</si>
  <si>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</si>
  <si>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</si>
  <si>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</si>
  <si>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</si>
  <si>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</si>
  <si>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</si>
  <si>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</si>
  <si>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</si>
  <si>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</si>
  <si>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</si>
  <si>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</si>
  <si>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</si>
  <si>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</si>
  <si>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</si>
  <si>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</si>
  <si>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</si>
  <si>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</si>
  <si>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</si>
  <si>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</si>
  <si>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</si>
  <si>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</si>
  <si>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</si>
  <si>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</si>
  <si>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</si>
  <si>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</si>
  <si>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</si>
  <si>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</si>
  <si>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</si>
  <si>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</si>
  <si>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</si>
  <si>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</si>
  <si>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</si>
  <si>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</si>
  <si>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</si>
  <si>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</si>
  <si>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</si>
  <si>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</si>
  <si>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</si>
  <si>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</si>
  <si>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</si>
  <si>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</si>
  <si>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</si>
  <si>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</si>
  <si>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</si>
  <si>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</si>
  <si>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</si>
  <si>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</si>
  <si>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</si>
  <si>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</si>
  <si>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</si>
  <si>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</si>
  <si>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</si>
  <si>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</si>
  <si>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</si>
  <si>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</si>
  <si>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</si>
  <si>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</si>
  <si>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</si>
  <si>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</si>
  <si>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</si>
  <si>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</si>
  <si>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</si>
  <si>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</si>
  <si>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</si>
  <si>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</si>
  <si>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</si>
  <si>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</si>
  <si>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</si>
  <si>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</si>
  <si>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</si>
  <si>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</si>
  <si>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</si>
  <si>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</si>
  <si>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</si>
  <si>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</si>
  <si>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</si>
  <si>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</si>
  <si>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</si>
  <si>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</si>
  <si>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</si>
  <si>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</si>
  <si>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</si>
  <si>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</si>
  <si>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</si>
  <si>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</si>
  <si>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</si>
  <si>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</si>
  <si>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</si>
  <si>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</si>
  <si>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</si>
  <si>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</si>
  <si>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</si>
  <si>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</si>
  <si>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</si>
  <si>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</si>
  <si>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</si>
  <si>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</si>
  <si>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</si>
  <si>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</si>
  <si>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</si>
  <si>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</si>
  <si>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</si>
  <si>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</si>
  <si>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</si>
  <si>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</si>
  <si>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</si>
  <si>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</si>
  <si>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</si>
  <si>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</si>
  <si>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</si>
  <si>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</si>
  <si>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</si>
  <si>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</si>
  <si>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</si>
  <si>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</si>
  <si>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</si>
  <si>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</si>
  <si>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</si>
  <si>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</si>
  <si>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</si>
  <si>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</si>
  <si>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</si>
  <si>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</si>
  <si>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</si>
  <si>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</si>
  <si>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</si>
  <si>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</si>
  <si>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</si>
  <si>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</si>
  <si>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</si>
  <si>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</si>
  <si>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</si>
  <si>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</si>
  <si>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</si>
  <si>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</si>
  <si>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</si>
  <si>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</si>
  <si>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</si>
  <si>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</si>
  <si>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</si>
  <si>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</si>
  <si>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</si>
  <si>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</si>
  <si>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</si>
  <si>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</si>
  <si>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</si>
  <si>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</si>
  <si>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</si>
  <si>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</si>
  <si>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</si>
  <si>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</si>
  <si>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</si>
  <si>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</si>
  <si>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</si>
  <si>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</si>
  <si>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</si>
  <si>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</si>
  <si>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</si>
  <si>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</si>
  <si>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</si>
  <si>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</si>
  <si>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</si>
  <si>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</si>
  <si>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</si>
  <si>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</si>
  <si>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</si>
  <si>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</si>
  <si>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</si>
  <si>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</si>
  <si>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</si>
  <si>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</si>
  <si>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</si>
  <si>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</si>
  <si>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</si>
  <si>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</si>
  <si>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</si>
  <si>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</si>
  <si>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</si>
  <si>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</si>
  <si>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</si>
  <si>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</si>
  <si>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</si>
  <si>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</si>
  <si>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</si>
  <si>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</si>
  <si>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</si>
  <si>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</si>
  <si>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</si>
  <si>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</si>
  <si>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</si>
  <si>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</si>
  <si>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</si>
  <si>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</si>
  <si>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</si>
  <si>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</si>
  <si>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</si>
  <si>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</si>
  <si>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</si>
  <si>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</si>
  <si>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</si>
  <si>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</si>
  <si>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</si>
  <si>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</si>
  <si>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</si>
  <si>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</si>
  <si>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</si>
  <si>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</si>
  <si>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</si>
  <si>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</si>
  <si>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</si>
  <si>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</si>
  <si>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</si>
  <si>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</si>
  <si>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</si>
  <si>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</si>
  <si>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</si>
  <si>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</si>
  <si>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</si>
  <si>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</si>
  <si>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</si>
  <si>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</si>
  <si>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</si>
  <si>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</si>
  <si>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</si>
  <si>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</si>
  <si>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</si>
  <si>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</si>
  <si>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</si>
  <si>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</si>
  <si>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</si>
  <si>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</si>
  <si>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</si>
  <si>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</si>
  <si>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</si>
  <si>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</si>
  <si>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</si>
  <si>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</si>
  <si>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</si>
  <si>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</si>
  <si>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</si>
  <si>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</si>
  <si>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</si>
  <si>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</si>
  <si>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</si>
  <si>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</si>
  <si>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</si>
  <si>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</si>
  <si>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</si>
  <si>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</si>
  <si>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</si>
  <si>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</si>
  <si>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</si>
  <si>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</si>
  <si>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</si>
  <si>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</si>
  <si>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</si>
  <si>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</si>
  <si>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</si>
  <si>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</si>
  <si>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</si>
  <si>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</si>
  <si>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</si>
  <si>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</si>
  <si>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</si>
  <si>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</si>
  <si>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</si>
  <si>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</si>
  <si>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</si>
  <si>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</si>
  <si>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</si>
  <si>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</si>
  <si>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</si>
  <si>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</si>
  <si>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</si>
  <si>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</si>
  <si>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</si>
  <si>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</si>
  <si>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</si>
  <si>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</si>
  <si>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</si>
  <si>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</si>
  <si>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</si>
  <si>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</si>
  <si>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</si>
  <si>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</si>
  <si>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</si>
  <si>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</si>
  <si>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</si>
  <si>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</si>
  <si>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</si>
  <si>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</si>
  <si>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</si>
  <si>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</si>
  <si>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</si>
  <si>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</si>
  <si>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</si>
  <si>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</si>
  <si>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</si>
  <si>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</si>
  <si>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</si>
  <si>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</si>
  <si>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</si>
  <si>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</si>
  <si>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</si>
  <si>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</si>
  <si>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</si>
  <si>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</si>
  <si>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</si>
  <si>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</si>
  <si>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</si>
  <si>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</si>
  <si>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</si>
  <si>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</si>
  <si>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</si>
  <si>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</si>
  <si>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</si>
  <si>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</si>
  <si>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</si>
  <si>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</si>
  <si>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</si>
  <si>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</si>
  <si>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</si>
  <si>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</si>
  <si>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</si>
  <si>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</si>
  <si>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</si>
  <si>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</si>
  <si>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</si>
  <si>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</si>
  <si>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</si>
  <si>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</si>
  <si>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</si>
  <si>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</si>
  <si>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</si>
  <si>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</si>
  <si>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</si>
  <si>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</si>
  <si>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</si>
  <si>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</si>
  <si>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</si>
  <si>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</si>
  <si>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</si>
  <si>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</si>
  <si>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</si>
  <si>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</si>
  <si>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</si>
  <si>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</si>
  <si>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</si>
  <si>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</si>
  <si>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</si>
  <si>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</si>
  <si>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</si>
  <si>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</si>
  <si>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</si>
  <si>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</si>
  <si>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</si>
  <si>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</si>
  <si>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</si>
  <si>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</si>
  <si>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</si>
  <si>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</si>
  <si>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</si>
  <si>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</si>
  <si>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</si>
  <si>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</si>
  <si>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</si>
  <si>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</si>
  <si>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</si>
  <si>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</si>
  <si>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</si>
  <si>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</si>
  <si>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</si>
  <si>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</si>
  <si>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</si>
  <si>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</si>
  <si>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</si>
  <si>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</si>
  <si>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</si>
  <si>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</si>
  <si>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</si>
  <si>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</si>
  <si>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</si>
  <si>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</si>
  <si>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</si>
  <si>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</si>
  <si>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</si>
  <si>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</si>
  <si>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</si>
  <si>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</si>
  <si>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</si>
  <si>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</si>
  <si>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</si>
  <si>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</si>
  <si>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</si>
  <si>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</si>
  <si>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</si>
  <si>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</si>
  <si>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</si>
  <si>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</si>
  <si>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</si>
  <si>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</si>
  <si>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</si>
  <si>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</si>
  <si>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</si>
  <si>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</si>
  <si>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</si>
  <si>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</si>
  <si>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</si>
  <si>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</si>
  <si>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</si>
  <si>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</si>
  <si>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</si>
  <si>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</si>
  <si>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</si>
  <si>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</si>
  <si>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</si>
  <si>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</si>
  <si>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</si>
  <si>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</si>
  <si>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</si>
  <si>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</si>
  <si>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</si>
  <si>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</si>
  <si>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</si>
  <si>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</si>
  <si>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</si>
  <si>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</si>
  <si>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</si>
  <si>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</si>
  <si>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</si>
  <si>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</si>
  <si>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</si>
  <si>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</si>
  <si>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</si>
  <si>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</si>
  <si>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</si>
  <si>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</si>
  <si>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</si>
  <si>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</si>
  <si>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</si>
  <si>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</si>
  <si>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</si>
  <si>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</si>
  <si>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</si>
  <si>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</si>
  <si>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</si>
  <si>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</si>
  <si>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</si>
  <si>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</si>
  <si>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</si>
  <si>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</si>
  <si>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</si>
  <si>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</si>
  <si>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</si>
  <si>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</si>
  <si>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</si>
  <si>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</si>
  <si>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</si>
  <si>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</si>
  <si>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</si>
  <si>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</si>
  <si>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</si>
  <si>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</si>
  <si>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</si>
  <si>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</si>
  <si>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</si>
  <si>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</si>
  <si>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</si>
  <si>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</si>
  <si>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</si>
  <si>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</si>
  <si>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</si>
  <si>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</si>
  <si>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</si>
  <si>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</si>
  <si>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</si>
  <si>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</si>
  <si>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</si>
  <si>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</si>
  <si>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</si>
  <si>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</si>
  <si>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</si>
  <si>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</si>
  <si>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</si>
  <si>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</si>
  <si>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</si>
  <si>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</si>
  <si>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</si>
  <si>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</si>
  <si>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</si>
  <si>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</si>
  <si>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</si>
  <si>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</si>
  <si>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</si>
  <si>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</si>
  <si>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</si>
  <si>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</si>
  <si>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</si>
  <si>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</si>
  <si>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</si>
  <si>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</si>
  <si>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</si>
  <si>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</si>
  <si>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</si>
  <si>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</si>
  <si>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</si>
  <si>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</si>
  <si>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</si>
  <si>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</si>
  <si>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</si>
  <si>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</si>
  <si>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</si>
  <si>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</si>
  <si>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</si>
  <si>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</si>
  <si>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</si>
  <si>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</si>
  <si>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</si>
  <si>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</si>
  <si>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</si>
  <si>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</si>
  <si>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</si>
  <si>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</si>
  <si>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</si>
  <si>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</si>
  <si>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</si>
  <si>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</si>
  <si>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</si>
  <si>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</si>
  <si>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</si>
  <si>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</si>
  <si>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</si>
  <si>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</si>
  <si>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</si>
  <si>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</si>
  <si>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</si>
  <si>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</si>
  <si>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</si>
  <si>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</si>
  <si>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</si>
  <si>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</si>
  <si>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</si>
  <si>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</si>
  <si>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</si>
  <si>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</si>
  <si>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</si>
  <si>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</si>
  <si>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</si>
  <si>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</si>
  <si>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</si>
  <si>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</si>
  <si>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</si>
  <si>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</si>
  <si>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</si>
  <si>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</si>
  <si>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</si>
  <si>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</si>
  <si>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</si>
  <si>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</si>
  <si>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</si>
  <si>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</si>
  <si>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</si>
  <si>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</si>
  <si>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</si>
  <si>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</si>
  <si>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</si>
  <si>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</si>
  <si>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</si>
  <si>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</si>
  <si>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</si>
  <si>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</si>
  <si>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</si>
  <si>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</si>
  <si>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</si>
  <si>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</si>
  <si>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</si>
  <si>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</si>
  <si>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</si>
  <si>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</si>
  <si>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</si>
  <si>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</si>
  <si>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</si>
  <si>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</si>
  <si>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</si>
  <si>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</si>
  <si>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</si>
  <si>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</si>
  <si>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</si>
  <si>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</si>
  <si>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</si>
  <si>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</si>
  <si>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</si>
  <si>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</si>
  <si>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</si>
  <si>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</si>
  <si>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</si>
  <si>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</si>
  <si>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</si>
  <si>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</si>
  <si>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</si>
  <si>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</si>
  <si>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</si>
  <si>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</si>
  <si>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</si>
  <si>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</si>
  <si>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</si>
  <si>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</si>
  <si>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</si>
  <si>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</si>
  <si>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</si>
  <si>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</si>
  <si>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</si>
  <si>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</si>
  <si>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</si>
  <si>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</si>
  <si>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</si>
  <si>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</si>
  <si>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</si>
  <si>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</si>
  <si>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</si>
  <si>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</si>
  <si>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</si>
  <si>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</si>
  <si>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</si>
  <si>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</si>
  <si>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</si>
  <si>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</si>
  <si>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</si>
  <si>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</si>
  <si>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</si>
  <si>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</si>
  <si>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</si>
  <si>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</si>
  <si>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</si>
  <si>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</si>
  <si>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</si>
  <si>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</si>
  <si>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</si>
  <si>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</si>
  <si>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</si>
  <si>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</si>
  <si>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</si>
  <si>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</si>
  <si>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</si>
  <si>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</si>
  <si>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</si>
  <si>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</si>
  <si>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</si>
  <si>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</si>
  <si>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</si>
  <si>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</si>
  <si>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</si>
  <si>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</si>
  <si>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</si>
  <si>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</si>
  <si>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</si>
  <si>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</si>
  <si>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</si>
  <si>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</si>
  <si>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</si>
  <si>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</si>
  <si>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</si>
  <si>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</si>
  <si>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</si>
  <si>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</si>
  <si>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</si>
  <si>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</si>
  <si>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</si>
  <si>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</si>
  <si>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</si>
  <si>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</si>
  <si>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</si>
  <si>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</si>
  <si>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</si>
  <si>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</si>
  <si>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</si>
  <si>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</si>
  <si>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</si>
  <si>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</si>
  <si>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</si>
  <si>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</si>
  <si>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</si>
  <si>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</si>
  <si>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</si>
  <si>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</si>
  <si>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</si>
  <si>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</si>
  <si>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</si>
  <si>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</si>
  <si>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</si>
  <si>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</si>
  <si>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</si>
  <si>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</si>
  <si>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</si>
  <si>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</si>
  <si>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</si>
  <si>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</si>
  <si>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</si>
  <si>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</si>
  <si>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</si>
  <si>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</si>
  <si>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</si>
  <si>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</si>
  <si>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</si>
  <si>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</si>
  <si>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</si>
  <si>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</si>
  <si>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</si>
  <si>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</si>
  <si>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</si>
  <si>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</si>
  <si>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</si>
  <si>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</si>
  <si>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</si>
  <si>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</si>
  <si>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</si>
  <si>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</si>
  <si>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</si>
  <si>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</si>
  <si>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</si>
  <si>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</si>
  <si>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</si>
  <si>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</si>
  <si>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</si>
  <si>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</si>
  <si>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</si>
  <si>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</si>
  <si>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</si>
  <si>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</si>
  <si>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</si>
  <si>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</si>
  <si>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</si>
  <si>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</si>
  <si>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</si>
  <si>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</si>
  <si>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</si>
  <si>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</si>
  <si>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</si>
  <si>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</si>
  <si>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</si>
  <si>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</si>
  <si>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</si>
  <si>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</si>
  <si>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</si>
  <si>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</si>
  <si>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</si>
  <si>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</si>
  <si>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</si>
  <si>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</si>
  <si>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</si>
  <si>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</si>
  <si>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</si>
  <si>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</si>
  <si>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</si>
  <si>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</si>
  <si>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</si>
  <si>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</si>
  <si>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</si>
  <si>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</si>
  <si>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</si>
  <si>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</si>
  <si>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</si>
  <si>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</si>
  <si>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</si>
  <si>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</si>
  <si>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</si>
  <si>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</si>
  <si>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</si>
  <si>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</si>
  <si>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</si>
  <si>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</si>
  <si>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</si>
  <si>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</si>
  <si>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</si>
  <si>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</si>
  <si>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</si>
  <si>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</si>
  <si>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</si>
  <si>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</si>
  <si>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</si>
  <si>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</si>
  <si>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</si>
  <si>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</si>
  <si>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</si>
  <si>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</si>
  <si>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</si>
  <si>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</si>
  <si>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</si>
  <si>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</si>
  <si>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</si>
  <si>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</si>
  <si>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</si>
  <si>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</si>
  <si>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</si>
  <si>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</si>
  <si>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</si>
  <si>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</si>
  <si>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</si>
  <si>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</si>
  <si>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</si>
  <si>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</si>
  <si>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</si>
  <si>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</si>
  <si>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</si>
  <si>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</si>
  <si>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</si>
  <si>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</si>
  <si>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</si>
  <si>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</si>
  <si>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</si>
  <si>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</si>
  <si>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</si>
  <si>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</si>
  <si>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</si>
  <si>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</si>
  <si>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</si>
  <si>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</si>
  <si>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</si>
  <si>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</si>
  <si>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</si>
  <si>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</si>
  <si>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</si>
  <si>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</si>
  <si>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</si>
  <si>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</si>
  <si>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</si>
  <si>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</si>
  <si>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</si>
  <si>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</si>
  <si>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</si>
  <si>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</si>
  <si>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</si>
  <si>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</si>
  <si>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</si>
  <si>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</si>
  <si>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</si>
  <si>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</si>
  <si>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</si>
  <si>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</si>
  <si>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</si>
  <si>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</si>
  <si>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</si>
  <si>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</si>
  <si>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</si>
  <si>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</si>
  <si>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</si>
  <si>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</si>
  <si>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</si>
  <si>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</si>
  <si>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</si>
  <si>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</si>
  <si>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</si>
  <si>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</si>
  <si>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</si>
  <si>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</si>
  <si>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</si>
  <si>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</si>
  <si>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</si>
  <si>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</si>
  <si>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</si>
  <si>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</si>
  <si>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</si>
  <si>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</si>
  <si>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</si>
  <si>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</si>
  <si>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</si>
  <si>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</si>
  <si>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</si>
  <si>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</si>
  <si>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</si>
  <si>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</si>
  <si>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</si>
  <si>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</si>
  <si>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</si>
  <si>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</si>
  <si>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</si>
  <si>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</si>
  <si>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</si>
  <si>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</si>
  <si>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</si>
  <si>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</si>
  <si>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</si>
  <si>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</si>
  <si>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</si>
  <si>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</si>
  <si>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</si>
  <si>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</si>
  <si>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</si>
  <si>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</si>
  <si>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</si>
  <si>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</si>
  <si>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</si>
  <si>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</si>
  <si>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</si>
  <si>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</si>
  <si>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</si>
  <si>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</si>
  <si>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</si>
  <si>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</si>
  <si>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</si>
  <si>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</si>
  <si>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</si>
  <si>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</si>
  <si>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</si>
  <si>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</si>
  <si>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</si>
  <si>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</si>
  <si>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</si>
  <si>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</si>
  <si>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</si>
  <si>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</si>
  <si>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</si>
  <si>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</si>
  <si>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</si>
  <si>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</si>
  <si>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</si>
  <si>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</si>
  <si>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</si>
  <si>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</si>
  <si>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</si>
  <si>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</si>
  <si>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</si>
  <si>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</si>
  <si>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</si>
  <si>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</si>
  <si>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</si>
  <si>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</si>
  <si>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</si>
  <si>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</si>
  <si>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</si>
  <si>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</si>
  <si>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</si>
  <si>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</si>
  <si>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</si>
  <si>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</si>
  <si>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</si>
  <si>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</si>
  <si>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</si>
  <si>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</si>
  <si>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</si>
  <si>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</si>
  <si>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</si>
  <si>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</si>
  <si>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</si>
  <si>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</si>
  <si>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</si>
  <si>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</si>
  <si>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</si>
  <si>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</si>
  <si>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</si>
  <si>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</si>
  <si>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</si>
  <si>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</si>
  <si>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</si>
  <si>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</si>
  <si>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</si>
  <si>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</si>
  <si>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</si>
  <si>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</si>
  <si>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</si>
  <si>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</si>
  <si>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</si>
  <si>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</si>
  <si>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</si>
  <si>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</si>
  <si>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</si>
  <si>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</si>
  <si>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</si>
  <si>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</si>
  <si>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</si>
  <si>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</si>
  <si>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</si>
  <si>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</si>
  <si>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</si>
  <si>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</si>
  <si>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</si>
  <si>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</si>
  <si>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</si>
  <si>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</si>
  <si>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</si>
  <si>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</si>
  <si>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</si>
  <si>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</si>
  <si>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</si>
  <si>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</si>
  <si>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</si>
  <si>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</si>
  <si>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</si>
  <si>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</si>
  <si>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</si>
  <si>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</si>
  <si>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</si>
  <si>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</si>
  <si>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</si>
  <si>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</si>
  <si>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</si>
  <si>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</si>
  <si>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</si>
  <si>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</si>
  <si>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</si>
  <si>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</si>
  <si>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</si>
  <si>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</si>
  <si>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</si>
  <si>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</si>
  <si>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</si>
  <si>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</si>
  <si>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</si>
  <si>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</si>
  <si>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</si>
  <si>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</si>
  <si>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</si>
  <si>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</si>
  <si>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</si>
  <si>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</si>
  <si>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</si>
  <si>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</si>
  <si>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</si>
  <si>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</si>
  <si>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</si>
  <si>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</si>
  <si>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</si>
  <si>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</si>
  <si>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</si>
  <si>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</si>
  <si>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</si>
  <si>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</si>
  <si>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</si>
  <si>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</si>
  <si>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</si>
  <si>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</si>
  <si>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</si>
  <si>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</si>
  <si>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</si>
  <si>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</si>
  <si>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</si>
  <si>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</si>
  <si>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</si>
  <si>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</si>
  <si>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</si>
  <si>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</si>
  <si>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</si>
  <si>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</si>
  <si>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</si>
  <si>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</si>
  <si>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</si>
  <si>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</si>
  <si>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</si>
  <si>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</si>
  <si>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</si>
  <si>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</si>
  <si>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</si>
  <si>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</si>
  <si>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</si>
  <si>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</si>
  <si>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</si>
  <si>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</si>
  <si>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</si>
  <si>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</si>
  <si>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</si>
  <si>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</si>
  <si>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</si>
  <si>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</si>
  <si>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</si>
  <si>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</si>
  <si>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</si>
  <si>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</si>
  <si>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</si>
  <si>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</si>
  <si>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</si>
  <si>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</si>
  <si>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</si>
  <si>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</si>
  <si>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</si>
  <si>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</si>
  <si>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</si>
  <si>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</si>
  <si>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</si>
  <si>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</si>
  <si>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</si>
  <si>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</si>
  <si>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</si>
  <si>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</si>
  <si>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</si>
  <si>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</si>
  <si>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</si>
  <si>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</si>
  <si>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</si>
  <si>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</si>
  <si>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</si>
  <si>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</si>
  <si>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</si>
  <si>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</si>
  <si>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</si>
  <si>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</si>
  <si>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</si>
  <si>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</si>
  <si>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</si>
  <si>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</si>
  <si>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</si>
  <si>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</si>
  <si>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</si>
  <si>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</si>
  <si>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</si>
  <si>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</si>
  <si>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</si>
  <si>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</si>
  <si>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</si>
  <si>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</si>
  <si>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</si>
  <si>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</si>
  <si>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</si>
  <si>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</si>
  <si>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</si>
  <si>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</si>
  <si>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</si>
  <si>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</si>
  <si>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</si>
  <si>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</si>
  <si>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</si>
  <si>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</si>
  <si>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</si>
  <si>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</si>
  <si>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</si>
  <si>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</si>
  <si>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</si>
  <si>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</si>
  <si>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</si>
  <si>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</si>
  <si>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</si>
  <si>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</si>
  <si>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</si>
  <si>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</si>
  <si>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</si>
  <si>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</si>
  <si>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</si>
  <si>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</si>
  <si>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</si>
  <si>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</si>
  <si>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</si>
  <si>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</si>
  <si>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</si>
  <si>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</si>
  <si>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</si>
  <si>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</si>
  <si>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</si>
  <si>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</si>
  <si>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</si>
  <si>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</si>
  <si>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</si>
  <si>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</si>
  <si>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</si>
  <si>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</si>
  <si>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</si>
  <si>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</si>
  <si>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</si>
  <si>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</si>
  <si>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</si>
  <si>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</si>
  <si>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</si>
  <si>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</si>
  <si>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</si>
  <si>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</si>
  <si>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</si>
  <si>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</si>
  <si>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</si>
  <si>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</si>
  <si>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</si>
  <si>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</si>
  <si>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</si>
  <si>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</si>
  <si>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</si>
  <si>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</si>
  <si>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</si>
  <si>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</si>
  <si>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</si>
  <si>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</si>
  <si>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</si>
  <si>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</si>
  <si>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</si>
  <si>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</si>
  <si>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</si>
  <si>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</si>
  <si>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</si>
  <si>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</si>
  <si>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</si>
  <si>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</si>
  <si>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</si>
  <si>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</si>
  <si>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</si>
  <si>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</si>
  <si>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</si>
  <si>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</si>
  <si>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</si>
  <si>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</si>
  <si>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</si>
  <si>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</si>
  <si>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</si>
  <si>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</si>
  <si>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</si>
  <si>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</si>
  <si>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</si>
  <si>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</si>
  <si>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</si>
  <si>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</si>
  <si>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</si>
  <si>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</si>
  <si>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</si>
  <si>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</si>
  <si>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</si>
  <si>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</si>
  <si>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</si>
  <si>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</si>
  <si>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</si>
  <si>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</si>
  <si>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</si>
  <si>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</si>
  <si>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</si>
  <si>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</si>
  <si>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</si>
  <si>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</si>
  <si>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</si>
  <si>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</si>
  <si>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</si>
  <si>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</si>
  <si>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</si>
  <si>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</si>
  <si>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</si>
  <si>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</si>
  <si>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</si>
  <si>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</si>
  <si>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</si>
  <si>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</si>
  <si>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</si>
  <si>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</si>
  <si>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</si>
  <si>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</si>
  <si>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</si>
  <si>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</si>
  <si>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</si>
  <si>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</si>
  <si>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</si>
  <si>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</si>
  <si>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</si>
  <si>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</si>
  <si>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</si>
  <si>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</si>
  <si>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</si>
  <si>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</si>
  <si>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</si>
  <si>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</si>
  <si>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</si>
  <si>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</si>
  <si>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</si>
  <si>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</si>
  <si>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</si>
  <si>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</si>
  <si>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</si>
  <si>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</si>
  <si>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</si>
  <si>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</si>
  <si>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</si>
  <si>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</si>
  <si>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</si>
  <si>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</si>
  <si>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</si>
  <si>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</si>
  <si>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</si>
  <si>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</si>
  <si>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</si>
  <si>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</si>
  <si>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</si>
  <si>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</si>
  <si>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</si>
  <si>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</si>
  <si>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</si>
  <si>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</si>
  <si>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</si>
  <si>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</si>
  <si>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</si>
  <si>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</si>
  <si>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</si>
  <si>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</si>
  <si>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</si>
  <si>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</si>
  <si>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</si>
  <si>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</si>
  <si>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</si>
  <si>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</si>
  <si>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</si>
  <si>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</si>
  <si>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</si>
  <si>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</si>
  <si>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</si>
  <si>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</si>
  <si>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</si>
  <si>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</si>
  <si>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</si>
  <si>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</si>
  <si>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</si>
  <si>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</si>
  <si>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</si>
  <si>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</si>
  <si>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</si>
  <si>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</si>
  <si>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</si>
  <si>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</si>
  <si>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</si>
  <si>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</si>
  <si>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</si>
  <si>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</si>
  <si>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</si>
  <si>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</si>
  <si>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</si>
  <si>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</si>
  <si>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</si>
  <si>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</si>
  <si>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</si>
  <si>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</si>
  <si>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</si>
  <si>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</si>
  <si>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</si>
  <si>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</si>
  <si>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</si>
  <si>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</si>
  <si>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</si>
  <si>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</si>
  <si>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</si>
  <si>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</si>
  <si>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</si>
  <si>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</si>
  <si>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</si>
  <si>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</si>
  <si>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</si>
  <si>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</si>
  <si>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</si>
  <si>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</si>
  <si>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</si>
  <si>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</si>
  <si>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</si>
  <si>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</si>
  <si>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</si>
  <si>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</si>
  <si>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</si>
  <si>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</si>
  <si>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</si>
  <si>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</si>
  <si>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</si>
  <si>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</si>
  <si>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</si>
  <si>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</si>
  <si>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</si>
  <si>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</si>
  <si>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</si>
  <si>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</si>
  <si>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</si>
  <si>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</si>
  <si>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</si>
  <si>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</si>
  <si>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</si>
  <si>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</si>
  <si>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</si>
  <si>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</si>
  <si>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</si>
  <si>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</si>
  <si>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</si>
  <si>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</si>
  <si>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</si>
  <si>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</si>
  <si>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</si>
  <si>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</si>
  <si>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</si>
  <si>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</si>
  <si>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</si>
  <si>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</si>
  <si>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</si>
  <si>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</si>
  <si>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</si>
  <si>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</si>
  <si>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</si>
  <si>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</si>
  <si>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</si>
  <si>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</si>
  <si>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</si>
  <si>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</si>
  <si>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</si>
  <si>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</si>
  <si>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</si>
  <si>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</si>
  <si>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</si>
  <si>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</si>
  <si>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</si>
  <si>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</si>
  <si>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</si>
  <si>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</si>
  <si>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</si>
  <si>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</si>
  <si>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</si>
  <si>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</si>
  <si>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</si>
  <si>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</si>
  <si>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</si>
  <si>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</si>
  <si>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</si>
  <si>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</si>
  <si>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</si>
  <si>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</si>
  <si>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</si>
  <si>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</si>
  <si>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</si>
  <si>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</si>
  <si>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</si>
  <si>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</si>
  <si>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</si>
  <si>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</si>
  <si>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</si>
  <si>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</si>
  <si>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</si>
  <si>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</si>
  <si>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</si>
  <si>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</si>
  <si>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</si>
  <si>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</si>
  <si>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</si>
  <si>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</si>
  <si>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</si>
  <si>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</si>
  <si>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</si>
  <si>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</si>
  <si>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</si>
  <si>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</si>
  <si>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</si>
  <si>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</si>
  <si>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</si>
  <si>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</si>
  <si>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</si>
  <si>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</si>
  <si>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</si>
  <si>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</si>
  <si>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</si>
  <si>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</si>
  <si>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</si>
  <si>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</si>
  <si>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</si>
  <si>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</si>
  <si>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</si>
  <si>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</si>
  <si>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</si>
  <si>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</si>
  <si>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</si>
  <si>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</si>
  <si>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</si>
  <si>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</si>
  <si>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</si>
  <si>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</si>
  <si>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</si>
  <si>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</si>
  <si>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</si>
  <si>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</si>
  <si>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</si>
  <si>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</si>
  <si>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</si>
  <si>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</si>
  <si>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</si>
  <si>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</si>
  <si>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</si>
  <si>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</si>
  <si>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</si>
  <si>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</si>
  <si>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</si>
  <si>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</si>
  <si>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</si>
  <si>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</si>
  <si>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</si>
  <si>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</si>
  <si>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</si>
  <si>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</si>
  <si>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</si>
  <si>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</si>
  <si>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</si>
  <si>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</si>
  <si>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</si>
  <si>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</si>
  <si>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</si>
  <si>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</si>
  <si>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</si>
  <si>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</si>
  <si>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</si>
  <si>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</si>
  <si>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</si>
  <si>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</si>
  <si>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</si>
  <si>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</si>
  <si>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</si>
  <si>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</si>
  <si>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</si>
  <si>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</si>
  <si>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</si>
  <si>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</si>
  <si>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</si>
  <si>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</si>
  <si>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</si>
  <si>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</si>
  <si>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</si>
  <si>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</si>
  <si>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</si>
  <si>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</si>
  <si>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</si>
  <si>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</si>
  <si>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</si>
  <si>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</si>
  <si>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</si>
  <si>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</si>
  <si>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</si>
  <si>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</si>
  <si>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</si>
  <si>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</si>
  <si>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</si>
  <si>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</si>
  <si>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</si>
  <si>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</si>
  <si>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</si>
  <si>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</si>
  <si>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</si>
  <si>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</si>
  <si>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</si>
  <si>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</si>
  <si>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</si>
  <si>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</si>
  <si>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</si>
  <si>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</si>
  <si>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</si>
  <si>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</si>
  <si>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</si>
  <si>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</si>
  <si>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</si>
  <si>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</si>
  <si>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</si>
  <si>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</si>
  <si>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</si>
  <si>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</si>
  <si>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</si>
  <si>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</si>
  <si>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</si>
  <si>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</si>
  <si>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</si>
  <si>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</si>
  <si>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</si>
  <si>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</si>
  <si>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</si>
  <si>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</si>
  <si>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</si>
  <si>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</si>
  <si>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</si>
  <si>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</si>
  <si>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</si>
  <si>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</si>
  <si>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</si>
  <si>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</si>
  <si>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</si>
  <si>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</si>
  <si>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</si>
  <si>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</si>
  <si>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</si>
  <si>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</si>
  <si>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</si>
  <si>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</si>
  <si>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</si>
  <si>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</si>
  <si>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</si>
  <si>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</si>
  <si>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</si>
  <si>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</si>
  <si>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</si>
  <si>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</si>
  <si>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</si>
  <si>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</si>
  <si>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</si>
  <si>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</si>
  <si>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</si>
  <si>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</si>
  <si>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</si>
  <si>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</si>
  <si>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</si>
  <si>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</si>
  <si>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</si>
  <si>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</si>
  <si>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</si>
  <si>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</si>
  <si>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</si>
  <si>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</si>
  <si>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</si>
  <si>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</si>
  <si>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</si>
  <si>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</si>
  <si>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</si>
  <si>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</si>
  <si>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</si>
  <si>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</si>
  <si>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</si>
  <si>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</si>
  <si>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</si>
  <si>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</si>
  <si>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</si>
  <si>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</si>
  <si>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</si>
  <si>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</si>
  <si>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</si>
  <si>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</si>
  <si>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</si>
  <si>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</si>
  <si>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</si>
  <si>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</si>
  <si>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</si>
  <si>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</si>
  <si>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</si>
  <si>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</si>
  <si>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</si>
  <si>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</si>
  <si>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</si>
  <si>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</si>
  <si>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</si>
  <si>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</si>
  <si>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</si>
  <si>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</si>
  <si>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</si>
  <si>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</si>
  <si>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</si>
  <si>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</si>
  <si>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</si>
  <si>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</si>
  <si>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</si>
  <si>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</si>
  <si>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</si>
  <si>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</si>
  <si>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</si>
  <si>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</si>
  <si>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</si>
  <si>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</si>
  <si>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</si>
  <si>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</si>
  <si>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</si>
  <si>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</si>
  <si>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</si>
  <si>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</si>
  <si>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</si>
  <si>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</si>
  <si>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</si>
  <si>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</si>
  <si>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</si>
  <si>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</si>
  <si>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</si>
  <si>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</si>
  <si>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</si>
  <si>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</si>
  <si>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</si>
  <si>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</si>
  <si>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</si>
  <si>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</si>
  <si>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</si>
  <si>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</si>
  <si>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</si>
  <si>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</si>
  <si>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</si>
  <si>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</si>
  <si>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</si>
  <si>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</si>
  <si>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</si>
  <si>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</si>
  <si>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</si>
  <si>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</si>
  <si>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</si>
  <si>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</si>
  <si>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</si>
  <si>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</si>
  <si>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</si>
  <si>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</si>
  <si>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</si>
  <si>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</si>
  <si>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</si>
  <si>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</si>
  <si>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</si>
  <si>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</si>
  <si>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</si>
  <si>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</si>
  <si>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</si>
  <si>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</si>
  <si>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</si>
  <si>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</si>
  <si>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</si>
  <si>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</si>
  <si>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</si>
  <si>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</si>
  <si>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</si>
  <si>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</si>
  <si>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</si>
  <si>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</si>
  <si>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</si>
  <si>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</si>
  <si>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</si>
  <si>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</si>
  <si>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</si>
  <si>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</si>
  <si>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</si>
  <si>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</si>
  <si>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</si>
  <si>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</si>
  <si>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</si>
  <si>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</si>
  <si>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</si>
  <si>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</si>
  <si>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</si>
  <si>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</si>
  <si>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</si>
  <si>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</si>
  <si>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</si>
  <si>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</si>
  <si>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</si>
  <si>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</si>
  <si>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</si>
  <si>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</si>
  <si>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</si>
  <si>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</si>
  <si>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</si>
  <si>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</si>
  <si>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</si>
  <si>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</si>
  <si>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</si>
  <si>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</si>
  <si>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</si>
  <si>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</si>
  <si>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</si>
  <si>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</si>
  <si>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</si>
  <si>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</si>
  <si>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</si>
  <si>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</si>
  <si>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</si>
  <si>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</si>
  <si>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</si>
  <si>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</si>
  <si>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</si>
  <si>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</si>
  <si>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</si>
  <si>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</si>
  <si>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</si>
  <si>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</si>
  <si>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</si>
  <si>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</si>
  <si>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</si>
  <si>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</si>
  <si>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</si>
  <si>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</si>
  <si>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</si>
  <si>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</si>
  <si>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</si>
  <si>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</si>
  <si>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</si>
  <si>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</si>
  <si>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</si>
  <si>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</si>
  <si>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</si>
  <si>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</si>
  <si>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</si>
  <si>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</si>
  <si>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</si>
  <si>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</si>
  <si>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</si>
  <si>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</si>
  <si>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</si>
  <si>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</si>
  <si>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</si>
  <si>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</si>
  <si>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</si>
  <si>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</si>
  <si>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</si>
  <si>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</si>
  <si>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</si>
  <si>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</si>
  <si>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</si>
  <si>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</si>
  <si>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</si>
  <si>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</si>
  <si>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</si>
  <si>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</si>
  <si>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</si>
  <si>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</si>
  <si>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</si>
  <si>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</si>
  <si>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</si>
  <si>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</si>
  <si>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</si>
  <si>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</si>
  <si>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</si>
  <si>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</si>
  <si>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</si>
  <si>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</si>
  <si>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</si>
  <si>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</si>
  <si>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</si>
  <si>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</si>
  <si>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</si>
  <si>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</si>
  <si>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</si>
  <si>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</si>
  <si>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</si>
  <si>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</si>
  <si>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</si>
  <si>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</si>
  <si>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</si>
  <si>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</si>
  <si>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</si>
  <si>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</si>
  <si>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</si>
  <si>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</si>
  <si>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</si>
  <si>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</si>
  <si>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</si>
  <si>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</si>
  <si>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</si>
  <si>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</si>
  <si>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</si>
  <si>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</si>
  <si>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</si>
  <si>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</si>
  <si>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</si>
  <si>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</si>
  <si>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</si>
  <si>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</si>
  <si>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</si>
  <si>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</si>
  <si>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</si>
  <si>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</si>
  <si>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</si>
  <si>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</si>
  <si>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</si>
  <si>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</si>
  <si>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</si>
  <si>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</si>
  <si>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</si>
  <si>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</si>
  <si>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</si>
  <si>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</si>
  <si>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</si>
  <si>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</si>
  <si>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</si>
  <si>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</si>
  <si>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</si>
  <si>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</si>
  <si>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</si>
  <si>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</si>
  <si>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</si>
  <si>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</si>
  <si>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</si>
  <si>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</si>
  <si>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</si>
  <si>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</si>
  <si>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</si>
  <si>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</si>
  <si>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</si>
  <si>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</si>
  <si>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</si>
  <si>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</si>
  <si>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</si>
  <si>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</si>
  <si>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</si>
  <si>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</si>
  <si>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</si>
  <si>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</si>
  <si>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</si>
  <si>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</si>
  <si>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</si>
  <si>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</si>
  <si>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</si>
  <si>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</si>
  <si>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</si>
  <si>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</si>
  <si>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</si>
  <si>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</si>
  <si>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</si>
  <si>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</si>
  <si>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</si>
  <si>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</si>
  <si>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</si>
  <si>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</si>
  <si>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</si>
  <si>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</si>
  <si>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</si>
  <si>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</si>
  <si>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</si>
  <si>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</si>
  <si>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</si>
  <si>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</si>
  <si>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</si>
  <si>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</si>
  <si>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</si>
  <si>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</si>
  <si>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</si>
  <si>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</si>
  <si>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</si>
  <si>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</si>
  <si>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</si>
  <si>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</si>
  <si>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</si>
  <si>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</si>
  <si>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</si>
  <si>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</si>
  <si>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</si>
  <si>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</si>
  <si>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</si>
  <si>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</si>
  <si>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</si>
  <si>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</si>
  <si>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</si>
  <si>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</si>
  <si>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</si>
  <si>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</si>
  <si>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</si>
  <si>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</si>
  <si>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</si>
  <si>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</si>
  <si>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</si>
  <si>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</si>
  <si>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</si>
  <si>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</si>
  <si>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</si>
  <si>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</si>
  <si>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</si>
  <si>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</si>
  <si>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</si>
  <si>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</si>
  <si>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</si>
  <si>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</si>
  <si>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</si>
  <si>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</si>
  <si>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</si>
  <si>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</si>
  <si>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</si>
  <si>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</si>
  <si>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</si>
  <si>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</si>
  <si>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</si>
  <si>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</si>
  <si>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</si>
  <si>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</si>
  <si>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</si>
  <si>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</si>
  <si>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</si>
  <si>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</si>
  <si>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</si>
  <si>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</si>
  <si>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</si>
  <si>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</si>
  <si>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</si>
  <si>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</si>
  <si>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</si>
  <si>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</si>
  <si>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</si>
  <si>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</si>
  <si>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</si>
  <si>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</si>
  <si>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</si>
  <si>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</si>
  <si>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</si>
  <si>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</si>
  <si>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</si>
  <si>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</si>
  <si>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</si>
  <si>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</si>
  <si>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</si>
  <si>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</si>
  <si>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</si>
  <si>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</si>
  <si>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</si>
  <si>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</si>
  <si>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</si>
  <si>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</si>
  <si>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</si>
  <si>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</si>
  <si>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</si>
  <si>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</si>
  <si>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</si>
  <si>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</si>
  <si>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</si>
  <si>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</si>
  <si>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</si>
  <si>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</si>
  <si>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</si>
  <si>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</si>
  <si>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</si>
  <si>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</si>
  <si>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</si>
  <si>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</si>
  <si>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</si>
  <si>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</si>
  <si>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</si>
  <si>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</si>
  <si>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</si>
  <si>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</si>
  <si>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</si>
  <si>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</si>
  <si>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</si>
  <si>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</si>
  <si>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</si>
  <si>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</si>
  <si>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</si>
  <si>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</si>
  <si>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</si>
  <si>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</si>
  <si>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</si>
  <si>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</si>
  <si>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</si>
  <si>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</si>
  <si>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</si>
  <si>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</si>
  <si>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</si>
  <si>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</si>
  <si>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</si>
  <si>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</si>
  <si>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</si>
  <si>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</si>
  <si>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</si>
  <si>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</si>
  <si>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</si>
  <si>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</si>
  <si>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</si>
  <si>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</si>
  <si>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</si>
  <si>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</si>
  <si>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</si>
  <si>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</si>
  <si>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</si>
  <si>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</si>
  <si>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</si>
  <si>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</si>
  <si>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</si>
  <si>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</si>
  <si>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</si>
  <si>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</si>
  <si>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</si>
  <si>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</si>
  <si>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</si>
  <si>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</si>
  <si>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</si>
  <si>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</si>
  <si>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</si>
  <si>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</si>
  <si>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</si>
  <si>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</si>
  <si>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</si>
  <si>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</si>
  <si>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</si>
  <si>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</si>
  <si>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</si>
  <si>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</si>
  <si>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</si>
  <si>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</si>
  <si>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</si>
  <si>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</si>
  <si>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</si>
  <si>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</si>
  <si>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</si>
  <si>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</si>
  <si>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</si>
  <si>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</si>
  <si>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</si>
  <si>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</si>
  <si>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</si>
  <si>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</si>
  <si>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</si>
  <si>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</si>
  <si>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</si>
  <si>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</si>
  <si>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</si>
  <si>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</si>
  <si>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</si>
  <si>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</si>
  <si>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</si>
  <si>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</si>
  <si>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</si>
  <si>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</si>
  <si>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</si>
  <si>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</si>
  <si>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</si>
  <si>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</si>
  <si>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</si>
  <si>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</si>
  <si>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</si>
  <si>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</si>
  <si>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</si>
  <si>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</si>
  <si>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</si>
  <si>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</si>
  <si>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</si>
  <si>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</si>
  <si>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</si>
  <si>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</si>
  <si>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</si>
  <si>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</si>
  <si>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</si>
  <si>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</si>
  <si>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</si>
  <si>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</si>
  <si>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</si>
  <si>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</si>
  <si>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</si>
  <si>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</si>
  <si>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</si>
  <si>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</si>
  <si>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</si>
  <si>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</si>
  <si>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</si>
  <si>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</si>
  <si>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</si>
  <si>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</si>
  <si>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</si>
  <si>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</si>
  <si>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</si>
  <si>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</si>
  <si>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</si>
  <si>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</si>
  <si>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</si>
  <si>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</si>
  <si>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</si>
  <si>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</si>
  <si>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</si>
  <si>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</si>
  <si>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</si>
  <si>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</si>
  <si>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</si>
  <si>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</si>
  <si>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</si>
  <si>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</si>
  <si>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</si>
  <si>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</si>
  <si>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</si>
  <si>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</si>
  <si>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</si>
  <si>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</si>
  <si>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</si>
  <si>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</si>
  <si>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</si>
  <si>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</si>
  <si>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</si>
  <si>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</si>
  <si>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</si>
  <si>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</si>
  <si>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</si>
  <si>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</si>
  <si>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</si>
  <si>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</si>
  <si>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</si>
  <si>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</si>
  <si>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</si>
  <si>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</si>
  <si>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</si>
  <si>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</si>
  <si>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</si>
  <si>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</si>
  <si>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</si>
  <si>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</si>
  <si>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</si>
  <si>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</si>
  <si>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</si>
  <si>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</si>
  <si>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</si>
  <si>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</si>
  <si>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</si>
  <si>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</si>
  <si>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</si>
  <si>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</si>
  <si>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</si>
  <si>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</si>
  <si>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</si>
  <si>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</si>
  <si>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</si>
  <si>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</si>
  <si>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</si>
  <si>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</si>
  <si>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</si>
  <si>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</si>
  <si>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</si>
  <si>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</si>
  <si>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</si>
  <si>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</si>
  <si>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</si>
  <si>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</si>
  <si>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</si>
  <si>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</si>
  <si>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</si>
  <si>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</si>
  <si>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</si>
  <si>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</si>
  <si>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</si>
  <si>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</si>
  <si>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</si>
  <si>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</si>
  <si>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</si>
  <si>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</si>
  <si>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</si>
  <si>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</si>
  <si>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</si>
  <si>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</si>
  <si>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</si>
  <si>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</si>
  <si>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</si>
  <si>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</si>
  <si>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</si>
  <si>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</si>
  <si>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</si>
  <si>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</si>
  <si>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</si>
  <si>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</si>
  <si>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</si>
  <si>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</si>
  <si>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</si>
  <si>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</si>
  <si>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</si>
  <si>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</si>
  <si>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</si>
  <si>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</si>
  <si>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</si>
  <si>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</si>
  <si>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</si>
  <si>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</si>
  <si>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</si>
  <si>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</si>
  <si>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</si>
  <si>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</si>
  <si>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</si>
  <si>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</si>
  <si>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</si>
  <si>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</si>
  <si>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</si>
  <si>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</si>
  <si>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</si>
  <si>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</si>
  <si>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</si>
  <si>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</si>
  <si>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</si>
  <si>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</si>
  <si>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</si>
  <si>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</si>
  <si>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</si>
  <si>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</si>
  <si>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</si>
  <si>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</si>
  <si>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</si>
  <si>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</si>
  <si>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</si>
  <si>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</si>
  <si>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</si>
  <si>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</si>
  <si>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</si>
  <si>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</si>
  <si>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</si>
  <si>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</si>
  <si>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</si>
  <si>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</si>
  <si>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</si>
  <si>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</si>
  <si>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</si>
  <si>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</si>
  <si>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</si>
  <si>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</si>
  <si>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</si>
  <si>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</si>
  <si>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</si>
  <si>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</si>
  <si>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</si>
  <si>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</si>
  <si>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</si>
  <si>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</si>
  <si>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</si>
  <si>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</si>
  <si>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</si>
  <si>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</si>
  <si>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</si>
  <si>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</si>
  <si>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</si>
  <si>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</si>
  <si>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</si>
  <si>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</si>
  <si>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</si>
  <si>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</si>
  <si>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</si>
  <si>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</si>
  <si>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</si>
  <si>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</si>
  <si>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</si>
  <si>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</si>
  <si>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</si>
  <si>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</si>
  <si>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</si>
  <si>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</si>
  <si>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</si>
  <si>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</si>
  <si>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</si>
  <si>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</si>
  <si>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</si>
  <si>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</si>
  <si>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</si>
  <si>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</si>
  <si>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</si>
  <si>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</si>
  <si>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</si>
  <si>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</si>
  <si>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</si>
  <si>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</si>
  <si>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</si>
  <si>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</si>
  <si>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</si>
  <si>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</si>
  <si>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</si>
  <si>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</si>
  <si>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</si>
  <si>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</si>
  <si>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</si>
  <si>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</si>
  <si>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</si>
  <si>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</si>
  <si>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</si>
  <si>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</si>
  <si>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</si>
  <si>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</si>
  <si>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</si>
  <si>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</si>
  <si>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</si>
  <si>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</si>
  <si>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</si>
  <si>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</si>
  <si>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</si>
  <si>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</si>
  <si>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</si>
  <si>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</si>
  <si>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</si>
  <si>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</si>
  <si>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</si>
  <si>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</si>
  <si>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</si>
  <si>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</si>
  <si>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</si>
  <si>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</si>
  <si>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</si>
  <si>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</si>
  <si>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</si>
  <si>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</si>
  <si>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</si>
  <si>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</si>
  <si>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</si>
  <si>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</si>
  <si>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</si>
  <si>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</si>
  <si>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</si>
  <si>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</si>
  <si>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</si>
  <si>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</si>
  <si>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</si>
  <si>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</si>
  <si>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</si>
  <si>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</si>
  <si>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</si>
  <si>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</si>
  <si>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</si>
  <si>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</si>
  <si>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</si>
  <si>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</si>
  <si>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</si>
  <si>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</si>
  <si>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</si>
  <si>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</si>
  <si>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</si>
  <si>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</si>
  <si>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</si>
  <si>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</si>
  <si>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</si>
  <si>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</si>
  <si>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</si>
  <si>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</si>
  <si>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</si>
  <si>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</si>
  <si>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</si>
  <si>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</si>
  <si>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</si>
  <si>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</si>
  <si>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</si>
  <si>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</si>
  <si>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</si>
  <si>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</si>
  <si>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</si>
  <si>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</si>
  <si>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</si>
  <si>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</si>
  <si>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</si>
  <si>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</si>
  <si>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</si>
  <si>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</si>
  <si>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</si>
  <si>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</si>
  <si>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</si>
  <si>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</si>
  <si>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</si>
  <si>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</si>
  <si>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</si>
  <si>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</si>
  <si>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</si>
  <si>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</si>
  <si>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</si>
  <si>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</si>
  <si>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</si>
  <si>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</si>
  <si>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</si>
  <si>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</si>
  <si>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</si>
  <si>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</si>
  <si>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</si>
  <si>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</si>
  <si>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</si>
  <si>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</si>
  <si>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</si>
  <si>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</si>
  <si>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</si>
  <si>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</si>
  <si>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</si>
  <si>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</si>
  <si>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</si>
  <si>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</si>
  <si>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</si>
  <si>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</si>
  <si>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</si>
  <si>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</si>
  <si>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</si>
  <si>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</si>
  <si>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</si>
  <si>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</si>
  <si>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</si>
  <si>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</si>
  <si>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</si>
  <si>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</si>
  <si>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</si>
  <si>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</si>
  <si>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</si>
  <si>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</si>
  <si>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</si>
  <si>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</si>
  <si>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</si>
  <si>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</si>
  <si>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</si>
  <si>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</si>
  <si>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</si>
  <si>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</si>
  <si>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</si>
  <si>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</si>
  <si>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</si>
  <si>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</si>
  <si>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</si>
  <si>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</si>
  <si>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</si>
  <si>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</si>
  <si>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</si>
  <si>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</si>
  <si>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</si>
  <si>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</si>
  <si>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</si>
  <si>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</si>
  <si>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</si>
  <si>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</si>
  <si>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</si>
  <si>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</si>
  <si>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</si>
  <si>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</si>
  <si>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</si>
  <si>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</si>
  <si>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</si>
  <si>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</si>
  <si>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</si>
  <si>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</si>
  <si>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</si>
  <si>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</si>
  <si>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</si>
  <si>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</si>
  <si>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</si>
  <si>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</si>
  <si>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</si>
  <si>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</si>
  <si>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</si>
  <si>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</si>
  <si>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</si>
  <si>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</si>
  <si>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</si>
  <si>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</si>
  <si>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</si>
  <si>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</si>
  <si>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</si>
  <si>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</si>
  <si>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</si>
  <si>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</si>
  <si>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</si>
  <si>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</si>
  <si>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</si>
  <si>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</si>
  <si>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</si>
  <si>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</si>
  <si>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</si>
  <si>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</si>
  <si>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</si>
  <si>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</si>
  <si>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</si>
  <si>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</si>
  <si>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</si>
  <si>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</si>
  <si>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</si>
  <si>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</si>
  <si>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</si>
  <si>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</si>
  <si>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</si>
  <si>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</si>
  <si>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</si>
  <si>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</si>
  <si>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</si>
  <si>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</si>
  <si>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</si>
  <si>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</si>
  <si>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</si>
  <si>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</si>
  <si>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</si>
  <si>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</si>
  <si>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</si>
  <si>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</si>
  <si>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</si>
  <si>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</si>
  <si>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</si>
  <si>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</si>
  <si>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</si>
  <si>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</si>
  <si>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</si>
  <si>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</si>
  <si>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</si>
  <si>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</si>
  <si>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</si>
  <si>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</si>
  <si>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</si>
  <si>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</si>
  <si>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</si>
  <si>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</si>
  <si>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</si>
  <si>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</si>
  <si>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</si>
  <si>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</si>
  <si>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</si>
  <si>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</si>
  <si>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</si>
  <si>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</si>
  <si>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</si>
  <si>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</si>
  <si>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</si>
  <si>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</si>
  <si>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</si>
  <si>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</si>
  <si>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</si>
  <si>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</si>
  <si>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</si>
  <si>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</si>
  <si>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</si>
  <si>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</si>
  <si>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</si>
  <si>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</si>
  <si>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</si>
  <si>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</si>
  <si>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</si>
  <si>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</si>
  <si>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</si>
  <si>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</si>
  <si>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</si>
  <si>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</si>
  <si>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</si>
  <si>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</si>
  <si>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</si>
  <si>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</si>
  <si>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</si>
  <si>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</si>
  <si>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</si>
  <si>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</si>
  <si>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</si>
  <si>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</si>
  <si>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</si>
  <si>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</si>
  <si>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</si>
  <si>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</si>
  <si>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</si>
  <si>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</si>
  <si>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</si>
  <si>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</si>
  <si>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</si>
  <si>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</si>
  <si>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</si>
  <si>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</si>
  <si>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</si>
  <si>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</si>
  <si>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</si>
  <si>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</si>
  <si>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</si>
  <si>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</si>
  <si>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</si>
  <si>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</si>
  <si>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</si>
  <si>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</si>
  <si>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</si>
  <si>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</si>
  <si>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</si>
  <si>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</si>
  <si>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</si>
  <si>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</si>
  <si>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</si>
  <si>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</si>
  <si>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</si>
  <si>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</si>
  <si>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</si>
  <si>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</si>
  <si>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</si>
  <si>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</si>
  <si>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</si>
  <si>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</si>
  <si>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</si>
  <si>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</si>
  <si>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</si>
  <si>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</si>
  <si>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</si>
  <si>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</si>
  <si>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</si>
  <si>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</si>
  <si>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</si>
  <si>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</si>
  <si>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</si>
  <si>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</si>
  <si>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</si>
  <si>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</si>
  <si>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</si>
  <si>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</si>
  <si>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</si>
  <si>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</si>
  <si>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</si>
  <si>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</si>
  <si>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</si>
  <si>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</si>
  <si>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</si>
  <si>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</si>
  <si>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</si>
  <si>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</si>
  <si>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</si>
  <si>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</si>
  <si>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</si>
  <si>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</si>
  <si>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</si>
  <si>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</si>
  <si>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</si>
  <si>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</si>
  <si>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</si>
  <si>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</si>
  <si>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</si>
  <si>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</si>
  <si>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</si>
  <si>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</si>
  <si>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</si>
  <si>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</si>
  <si>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</si>
  <si>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</si>
  <si>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</si>
  <si>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</si>
  <si>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</si>
  <si>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</si>
  <si>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</si>
  <si>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</si>
  <si>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</si>
  <si>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</si>
  <si>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</si>
  <si>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</si>
  <si>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</si>
  <si>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</si>
  <si>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</si>
  <si>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</si>
  <si>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</si>
  <si>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</si>
  <si>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</si>
  <si>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</si>
  <si>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</si>
  <si>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</si>
  <si>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</si>
  <si>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</si>
  <si>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</si>
  <si>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</si>
  <si>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</si>
  <si>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</si>
  <si>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</si>
  <si>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</si>
  <si>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</si>
  <si>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</si>
  <si>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</si>
  <si>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</si>
  <si>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</si>
  <si>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</si>
  <si>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</si>
  <si>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</si>
  <si>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</si>
  <si>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</si>
  <si>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</si>
  <si>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</si>
  <si>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</si>
  <si>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</si>
  <si>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</si>
  <si>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</si>
  <si>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</si>
  <si>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</si>
  <si>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</si>
  <si>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</si>
  <si>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</si>
  <si>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</si>
  <si>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</si>
  <si>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</si>
  <si>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</si>
  <si>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</si>
  <si>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</si>
  <si>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</si>
  <si>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</si>
  <si>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</si>
  <si>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</si>
  <si>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</si>
  <si>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</si>
  <si>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</si>
  <si>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</si>
  <si>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</si>
  <si>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</si>
  <si>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</si>
  <si>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</si>
  <si>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</si>
  <si>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</si>
  <si>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</si>
  <si>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</si>
  <si>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</si>
  <si>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</si>
  <si>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</si>
  <si>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</si>
  <si>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</si>
  <si>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</si>
  <si>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</si>
  <si>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</si>
  <si>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</si>
  <si>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</si>
  <si>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</si>
  <si>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</si>
  <si>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</si>
  <si>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</si>
  <si>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</si>
  <si>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</si>
  <si>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</si>
  <si>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</si>
  <si>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</si>
  <si>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</si>
  <si>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</si>
  <si>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</si>
  <si>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</si>
  <si>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</si>
  <si>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</si>
  <si>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</si>
  <si>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</si>
  <si>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</si>
  <si>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</si>
  <si>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</si>
  <si>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</si>
  <si>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</si>
  <si>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</si>
  <si>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</si>
  <si>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</si>
  <si>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</si>
  <si>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</si>
  <si>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</si>
  <si>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</si>
  <si>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</si>
  <si>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</si>
  <si>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</si>
  <si>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</si>
  <si>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</si>
  <si>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</si>
  <si>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</si>
  <si>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</si>
  <si>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</si>
  <si>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</si>
  <si>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</si>
  <si>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</si>
  <si>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</si>
  <si>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</si>
  <si>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</si>
  <si>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</si>
  <si>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</si>
  <si>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</si>
  <si>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</si>
  <si>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</si>
  <si>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</si>
  <si>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</si>
  <si>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</si>
  <si>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</si>
  <si>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</si>
  <si>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</si>
  <si>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</si>
  <si>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</si>
  <si>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</si>
  <si>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</si>
  <si>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</si>
  <si>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</si>
  <si>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</si>
  <si>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</si>
  <si>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</si>
  <si>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</si>
  <si>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</si>
  <si>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</si>
  <si>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</si>
  <si>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</si>
  <si>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</si>
  <si>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</si>
  <si>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</si>
  <si>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</si>
  <si>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</si>
  <si>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</si>
  <si>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</si>
  <si>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</si>
  <si>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</si>
  <si>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</si>
  <si>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</si>
  <si>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</si>
  <si>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</si>
  <si>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</si>
  <si>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</si>
  <si>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</si>
  <si>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</si>
  <si>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</si>
  <si>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</si>
  <si>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</si>
  <si>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</si>
  <si>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</si>
  <si>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</si>
  <si>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</si>
  <si>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</si>
  <si>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</si>
  <si>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</si>
  <si>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</si>
  <si>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</si>
  <si>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</si>
  <si>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</si>
  <si>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</si>
  <si>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</si>
  <si>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</si>
  <si>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</si>
  <si>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</si>
  <si>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</si>
  <si>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</si>
  <si>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</si>
  <si>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</si>
  <si>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</si>
  <si>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</si>
  <si>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</si>
  <si>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</si>
  <si>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</si>
  <si>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</si>
  <si>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</si>
  <si>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</si>
  <si>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</si>
  <si>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</si>
  <si>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</si>
  <si>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</si>
  <si>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</si>
  <si>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</si>
  <si>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</si>
  <si>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</si>
  <si>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</si>
  <si>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</si>
  <si>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</si>
  <si>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</si>
  <si>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</si>
  <si>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</si>
  <si>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</si>
  <si>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</si>
  <si>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</si>
  <si>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</si>
  <si>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</si>
  <si>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</si>
  <si>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</si>
  <si>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</si>
  <si>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</si>
  <si>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</si>
  <si>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</si>
  <si>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</si>
  <si>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</si>
  <si>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</si>
  <si>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</si>
  <si>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</si>
  <si>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</si>
  <si>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</si>
  <si>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</si>
  <si>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</si>
  <si>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</si>
  <si>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</si>
  <si>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</si>
  <si>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</si>
  <si>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</si>
  <si>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</si>
  <si>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</si>
  <si>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</si>
  <si>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</si>
  <si>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</si>
  <si>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</si>
  <si>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</si>
  <si>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</si>
  <si>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</si>
  <si>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</si>
  <si>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</si>
  <si>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</si>
  <si>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</si>
  <si>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</si>
  <si>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</si>
  <si>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</si>
  <si>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</si>
  <si>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</si>
  <si>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</si>
  <si>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</si>
  <si>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</si>
  <si>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</si>
  <si>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</si>
  <si>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</si>
  <si>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</si>
  <si>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</si>
  <si>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</si>
  <si>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</si>
  <si>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</si>
  <si>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</si>
  <si>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</si>
  <si>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</si>
  <si>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</si>
  <si>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</si>
  <si>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</si>
  <si>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</si>
  <si>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</si>
  <si>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</si>
  <si>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</si>
  <si>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</si>
  <si>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</si>
  <si>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</si>
  <si>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</si>
  <si>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</si>
  <si>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</si>
  <si>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</si>
  <si>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</si>
  <si>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</si>
  <si>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</si>
  <si>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</si>
  <si>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</si>
  <si>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</si>
  <si>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</si>
  <si>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</si>
  <si>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</si>
  <si>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</si>
  <si>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</si>
  <si>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</si>
  <si>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</si>
  <si>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</si>
  <si>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</si>
  <si>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</si>
  <si>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</si>
  <si>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</si>
  <si>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</si>
  <si>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</si>
  <si>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</si>
  <si>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</si>
  <si>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</si>
  <si>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</si>
  <si>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</si>
  <si>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</si>
  <si>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</si>
  <si>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</si>
  <si>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</si>
  <si>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</si>
  <si>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</si>
  <si>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</si>
  <si>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</si>
  <si>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</si>
  <si>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</si>
  <si>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</si>
  <si>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</si>
  <si>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</si>
  <si>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</si>
  <si>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</si>
  <si>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</si>
  <si>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</si>
  <si>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</si>
  <si>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</si>
  <si>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</si>
  <si>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</si>
  <si>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</si>
  <si>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</si>
  <si>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</si>
  <si>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</si>
  <si>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</si>
  <si>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</si>
  <si>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</si>
  <si>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</si>
  <si>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</si>
  <si>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</si>
  <si>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</si>
  <si>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</si>
  <si>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</si>
  <si>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</si>
  <si>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</si>
  <si>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</si>
  <si>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</si>
  <si>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</si>
  <si>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</si>
  <si>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</si>
  <si>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</si>
  <si>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</si>
  <si>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</si>
  <si>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</si>
  <si>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</si>
  <si>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</si>
  <si>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</si>
  <si>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</si>
  <si>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</si>
  <si>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</si>
  <si>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</si>
  <si>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</si>
  <si>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</si>
  <si>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</si>
  <si>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</si>
  <si>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</si>
  <si>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</si>
  <si>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</si>
  <si>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</si>
  <si>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</si>
  <si>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</si>
  <si>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</si>
  <si>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</si>
  <si>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</si>
  <si>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</si>
  <si>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</si>
  <si>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</si>
  <si>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</si>
  <si>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</si>
  <si>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</si>
  <si>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</si>
  <si>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</si>
  <si>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</si>
  <si>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</si>
  <si>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</si>
  <si>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</si>
  <si>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</si>
  <si>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</si>
  <si>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</si>
  <si>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</si>
  <si>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</si>
  <si>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</si>
  <si>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</si>
  <si>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</si>
  <si>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</si>
  <si>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</si>
  <si>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</si>
  <si>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</si>
  <si>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</si>
  <si>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</si>
  <si>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</si>
  <si>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</si>
  <si>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</si>
  <si>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</si>
  <si>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</si>
  <si>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</si>
  <si>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</si>
  <si>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</si>
  <si>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</si>
  <si>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</si>
  <si>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</si>
  <si>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</si>
  <si>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</si>
  <si>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</si>
  <si>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</si>
  <si>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</si>
  <si>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</si>
  <si>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</si>
  <si>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</si>
  <si>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</si>
  <si>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</si>
  <si>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</si>
  <si>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</si>
  <si>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</si>
  <si>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</si>
  <si>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</si>
  <si>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</si>
  <si>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</si>
  <si>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</si>
  <si>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</si>
  <si>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</si>
  <si>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</si>
  <si>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</si>
  <si>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</si>
  <si>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</si>
  <si>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</si>
  <si>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</si>
  <si>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</si>
  <si>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</si>
  <si>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</si>
  <si>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</si>
  <si>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</si>
  <si>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</si>
  <si>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</si>
  <si>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</si>
  <si>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</si>
  <si>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</si>
  <si>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</si>
  <si>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</si>
  <si>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</si>
  <si>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</si>
  <si>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</si>
  <si>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</si>
  <si>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</si>
  <si>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</si>
  <si>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</si>
  <si>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</si>
  <si>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</si>
  <si>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</si>
  <si>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</si>
  <si>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</si>
  <si>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</si>
  <si>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</si>
  <si>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</si>
  <si>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</si>
  <si>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</si>
  <si>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</si>
  <si>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</si>
  <si>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</si>
  <si>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</si>
  <si>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</si>
  <si>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</si>
  <si>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</si>
  <si>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</si>
  <si>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</si>
  <si>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</si>
  <si>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</si>
  <si>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</si>
  <si>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</si>
  <si>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</si>
  <si>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</si>
  <si>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</si>
  <si>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</si>
  <si>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</si>
  <si>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</si>
  <si>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</si>
  <si>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</si>
  <si>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</si>
  <si>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</si>
  <si>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</si>
  <si>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</si>
  <si>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</si>
  <si>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</si>
  <si>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</si>
  <si>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</si>
  <si>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</si>
  <si>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</si>
  <si>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</si>
  <si>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</si>
  <si>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</si>
  <si>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</si>
  <si>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</si>
  <si>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</si>
  <si>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</si>
  <si>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</si>
  <si>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</si>
  <si>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</si>
  <si>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</si>
  <si>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</si>
  <si>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</si>
  <si>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</si>
  <si>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</si>
  <si>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</si>
  <si>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</si>
  <si>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</si>
  <si>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</si>
  <si>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</si>
  <si>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</si>
  <si>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</si>
  <si>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</si>
  <si>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</si>
  <si>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</si>
  <si>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</si>
  <si>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</si>
  <si>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</si>
  <si>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</si>
  <si>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</si>
  <si>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</si>
  <si>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</si>
  <si>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</si>
  <si>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</si>
  <si>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</si>
  <si>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</si>
  <si>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</si>
  <si>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</si>
  <si>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</si>
  <si>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</si>
  <si>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</si>
  <si>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</si>
  <si>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</si>
  <si>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</si>
  <si>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</si>
  <si>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</si>
  <si>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</si>
  <si>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</si>
  <si>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</si>
  <si>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</si>
  <si>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</si>
  <si>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</si>
  <si>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</si>
  <si>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</si>
  <si>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</si>
  <si>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</si>
  <si>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</si>
  <si>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</si>
  <si>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</si>
  <si>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</si>
  <si>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</si>
  <si>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</si>
  <si>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</si>
  <si>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</si>
  <si>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</si>
  <si>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</si>
  <si>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</si>
  <si>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</si>
  <si>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</si>
  <si>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</si>
  <si>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</si>
  <si>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</si>
  <si>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</si>
  <si>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</si>
  <si>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</si>
  <si>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</si>
  <si>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</si>
  <si>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</si>
  <si>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</si>
  <si>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</si>
  <si>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</si>
  <si>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</si>
  <si>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</si>
  <si>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</si>
  <si>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</si>
  <si>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</si>
  <si>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</si>
  <si>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</si>
  <si>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</si>
  <si>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</si>
  <si>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</si>
  <si>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</si>
  <si>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</si>
  <si>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</si>
  <si>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</si>
  <si>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</si>
  <si>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</si>
  <si>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</si>
  <si>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</si>
  <si>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</si>
  <si>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</si>
  <si>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</si>
  <si>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</si>
  <si>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</si>
  <si>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</si>
  <si>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</si>
  <si>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</si>
  <si>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</si>
  <si>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</si>
  <si>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</si>
  <si>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</si>
  <si>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</si>
  <si>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</si>
  <si>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</si>
  <si>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</si>
  <si>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</si>
  <si>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</si>
  <si>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</si>
  <si>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</si>
  <si>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</si>
  <si>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</si>
  <si>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</si>
  <si>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</si>
  <si>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</si>
  <si>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</si>
  <si>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</si>
  <si>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</si>
  <si>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</si>
  <si>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</si>
  <si>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</si>
  <si>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</si>
  <si>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</si>
  <si>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</si>
  <si>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</si>
  <si>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</si>
  <si>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</si>
  <si>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</si>
  <si>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</si>
  <si>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</si>
  <si>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</si>
  <si>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</si>
  <si>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</si>
  <si>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</si>
  <si>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</si>
  <si>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</si>
  <si>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</si>
  <si>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</si>
  <si>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</si>
  <si>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</si>
  <si>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</si>
  <si>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</si>
  <si>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</si>
  <si>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</si>
  <si>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</si>
  <si>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</si>
  <si>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</si>
  <si>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</si>
  <si>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</si>
  <si>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</si>
  <si>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</si>
  <si>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</si>
  <si>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</si>
  <si>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</si>
  <si>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</si>
  <si>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</si>
  <si>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</si>
  <si>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</si>
  <si>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</si>
  <si>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</si>
  <si>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</si>
  <si>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</si>
  <si>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</si>
  <si>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</si>
  <si>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</si>
  <si>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</si>
  <si>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</si>
  <si>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</si>
  <si>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</si>
  <si>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</si>
  <si>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</si>
  <si>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</si>
  <si>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</si>
  <si>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</si>
  <si>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</si>
  <si>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</si>
  <si>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</si>
  <si>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</si>
  <si>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</si>
  <si>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</si>
  <si>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</si>
  <si>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</si>
  <si>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</si>
  <si>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</si>
  <si>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</si>
  <si>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</si>
  <si>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</si>
  <si>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</si>
  <si>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</si>
  <si>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</si>
  <si>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</si>
  <si>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</si>
  <si>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</si>
  <si>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</si>
  <si>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</si>
  <si>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</si>
  <si>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</si>
  <si>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</si>
  <si>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</si>
  <si>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</si>
  <si>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</si>
  <si>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</si>
  <si>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</si>
  <si>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</si>
  <si>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</si>
  <si>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</si>
  <si>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</si>
  <si>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</si>
  <si>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</si>
  <si>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</si>
  <si>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</si>
  <si>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</si>
  <si>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</si>
  <si>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</si>
  <si>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</si>
  <si>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</si>
  <si>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</si>
  <si>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</si>
  <si>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</si>
  <si>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</si>
  <si>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</si>
  <si>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</si>
  <si>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</si>
  <si>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</si>
  <si>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</si>
  <si>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</si>
  <si>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</si>
  <si>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</si>
  <si>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</si>
  <si>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</si>
  <si>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</si>
  <si>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</si>
  <si>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</si>
  <si>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</si>
  <si>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</si>
  <si>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</si>
  <si>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</si>
  <si>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</si>
  <si>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</si>
  <si>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</si>
  <si>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</si>
  <si>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</si>
  <si>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</si>
  <si>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</si>
  <si>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</si>
  <si>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</si>
  <si>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</si>
  <si>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</si>
  <si>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</si>
  <si>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</si>
  <si>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</si>
  <si>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</si>
  <si>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</si>
  <si>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</si>
  <si>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</si>
  <si>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</si>
  <si>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</si>
  <si>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</si>
  <si>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</si>
  <si>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</si>
  <si>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</si>
  <si>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</si>
  <si>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</si>
  <si>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</si>
  <si>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</si>
  <si>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</si>
  <si>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</si>
  <si>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</si>
  <si>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</si>
  <si>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</si>
  <si>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</si>
  <si>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</si>
  <si>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</si>
  <si>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</si>
  <si>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</si>
  <si>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</si>
  <si>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</si>
  <si>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</si>
  <si>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</si>
  <si>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</si>
  <si>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</si>
  <si>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</si>
  <si>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</si>
  <si>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</si>
  <si>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</si>
  <si>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</si>
  <si>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</si>
  <si>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</si>
  <si>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</si>
  <si>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</si>
  <si>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</si>
  <si>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</si>
  <si>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</si>
  <si>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</si>
  <si>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</si>
  <si>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</si>
  <si>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</si>
  <si>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</si>
  <si>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</si>
  <si>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</si>
  <si>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</si>
  <si>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</si>
  <si>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</si>
  <si>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</si>
  <si>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</si>
  <si>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</si>
  <si>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</si>
  <si>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</si>
  <si>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</si>
  <si>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</si>
  <si>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</si>
  <si>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</si>
  <si>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</si>
  <si>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</si>
  <si>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</si>
  <si>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</si>
  <si>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</si>
  <si>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</si>
  <si>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</si>
  <si>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</si>
  <si>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</si>
  <si>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</si>
  <si>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</si>
  <si>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</si>
  <si>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</si>
  <si>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</si>
  <si>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</si>
  <si>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</si>
  <si>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</si>
  <si>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</si>
  <si>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</si>
  <si>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</si>
  <si>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</si>
  <si>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</si>
  <si>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</si>
  <si>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</si>
  <si>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</si>
  <si>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</si>
  <si>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</si>
  <si>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</si>
  <si>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</si>
  <si>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</si>
  <si>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</si>
  <si>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</si>
  <si>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</si>
  <si>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</si>
  <si>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</si>
  <si>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</si>
  <si>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</si>
  <si>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</si>
  <si>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</si>
  <si>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</si>
  <si>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</si>
  <si>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</si>
  <si>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</si>
  <si>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</si>
  <si>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</si>
  <si>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</si>
  <si>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</si>
  <si>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</si>
  <si>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</si>
  <si>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</si>
  <si>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</si>
  <si>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</si>
  <si>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</si>
  <si>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</si>
  <si>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</si>
  <si>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</si>
  <si>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</si>
  <si>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</si>
  <si>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</si>
  <si>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</si>
  <si>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</si>
  <si>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</si>
  <si>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</si>
  <si>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</si>
  <si>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</si>
  <si>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</si>
  <si>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</si>
  <si>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</si>
  <si>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</si>
  <si>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</si>
  <si>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</si>
  <si>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</si>
  <si>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</si>
  <si>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</si>
  <si>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</si>
  <si>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</si>
  <si>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</si>
  <si>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</si>
  <si>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</si>
  <si>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</si>
  <si>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</si>
  <si>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</si>
  <si>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</si>
  <si>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</si>
  <si>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</si>
  <si>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</si>
  <si>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</si>
  <si>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</si>
  <si>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</si>
  <si>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</si>
  <si>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</si>
  <si>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</si>
  <si>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</si>
  <si>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</si>
  <si>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</si>
  <si>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</si>
  <si>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</si>
  <si>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</si>
  <si>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</si>
  <si>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</si>
  <si>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</si>
  <si>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</si>
  <si>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</si>
  <si>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</si>
  <si>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</si>
  <si>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</si>
  <si>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</si>
  <si>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</si>
  <si>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</si>
  <si>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</si>
  <si>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</si>
  <si>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</si>
  <si>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</si>
  <si>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</si>
  <si>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</si>
  <si>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</si>
  <si>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</si>
  <si>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</si>
  <si>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</si>
  <si>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</si>
  <si>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</si>
  <si>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</si>
  <si>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</si>
  <si>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</si>
  <si>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</si>
  <si>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</si>
  <si>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</si>
  <si>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</si>
  <si>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</si>
  <si>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</si>
  <si>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</si>
  <si>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</si>
  <si>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</si>
  <si>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</si>
  <si>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</si>
  <si>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</si>
  <si>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</si>
  <si>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</si>
  <si>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</si>
  <si>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</si>
  <si>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</si>
  <si>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</si>
  <si>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</si>
  <si>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</si>
  <si>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</si>
  <si>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</si>
  <si>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</si>
  <si>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</si>
  <si>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</si>
  <si>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</si>
  <si>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</si>
  <si>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</si>
  <si>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</si>
  <si>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</si>
  <si>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</si>
  <si>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</si>
  <si>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</si>
  <si>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</si>
  <si>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</si>
  <si>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</si>
  <si>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</si>
  <si>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</si>
  <si>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</si>
  <si>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</si>
  <si>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</si>
  <si>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</si>
  <si>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</si>
  <si>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</si>
  <si>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</si>
  <si>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</si>
  <si>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</si>
  <si>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</si>
  <si>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</si>
  <si>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</si>
  <si>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</si>
  <si>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</si>
  <si>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</si>
  <si>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</si>
  <si>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</si>
  <si>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</si>
  <si>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</si>
  <si>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</si>
  <si>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</si>
  <si>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</si>
  <si>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</si>
  <si>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</si>
  <si>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</si>
  <si>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</si>
  <si>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</si>
  <si>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</si>
  <si>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</si>
  <si>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</si>
  <si>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</si>
  <si>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</si>
  <si>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</si>
  <si>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</si>
  <si>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</si>
  <si>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</si>
  <si>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</si>
  <si>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</si>
  <si>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</si>
  <si>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</si>
  <si>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</si>
  <si>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</si>
  <si>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</si>
  <si>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</si>
  <si>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</si>
  <si>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</si>
  <si>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</si>
  <si>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</si>
  <si>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</si>
  <si>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</si>
  <si>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</si>
  <si>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</si>
  <si>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</si>
  <si>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</si>
  <si>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</si>
  <si>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</si>
  <si>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</si>
  <si>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</si>
  <si>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</si>
  <si>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</si>
  <si>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</si>
  <si>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</si>
  <si>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</si>
  <si>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</si>
  <si>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</si>
  <si>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</si>
  <si>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</si>
  <si>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</si>
  <si>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</si>
  <si>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</si>
  <si>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</si>
  <si>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</si>
  <si>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</si>
  <si>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</si>
  <si>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</si>
  <si>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</si>
  <si>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</si>
  <si>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</si>
  <si>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</si>
  <si>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</si>
  <si>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</si>
  <si>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</si>
  <si>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</si>
  <si>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</si>
  <si>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</si>
  <si>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</si>
  <si>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</si>
  <si>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</si>
  <si>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</si>
  <si>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</si>
  <si>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</si>
  <si>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</si>
  <si>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</si>
  <si>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</si>
  <si>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</si>
  <si>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</si>
  <si>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</si>
  <si>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</si>
  <si>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</si>
  <si>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</si>
  <si>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</si>
  <si>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</si>
  <si>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</si>
  <si>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</si>
  <si>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</si>
  <si>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</si>
  <si>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</si>
  <si>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</si>
  <si>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</si>
  <si>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</si>
  <si>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</si>
  <si>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</si>
  <si>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</si>
  <si>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</si>
  <si>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</si>
  <si>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</si>
  <si>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</si>
  <si>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</si>
  <si>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</si>
  <si>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</si>
  <si>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</si>
  <si>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</si>
  <si>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</si>
  <si>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</si>
  <si>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</si>
  <si>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</si>
  <si>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</si>
  <si>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</si>
  <si>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</si>
  <si>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</si>
  <si>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</si>
  <si>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</si>
  <si>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</si>
  <si>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</si>
  <si>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</si>
  <si>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</si>
  <si>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</si>
  <si>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</si>
  <si>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</si>
  <si>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</si>
  <si>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</si>
  <si>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</si>
  <si>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</si>
  <si>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</si>
  <si>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</si>
  <si>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</si>
  <si>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</si>
  <si>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</si>
  <si>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</si>
  <si>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</si>
  <si>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</si>
  <si>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</si>
  <si>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</si>
  <si>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</si>
  <si>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</si>
  <si>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</si>
  <si>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</si>
  <si>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</si>
  <si>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</si>
  <si>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</si>
  <si>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</si>
  <si>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</si>
  <si>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</si>
  <si>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</si>
  <si>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</si>
  <si>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</si>
  <si>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</si>
  <si>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</si>
  <si>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</si>
  <si>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</si>
  <si>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</si>
  <si>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</si>
  <si>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</si>
  <si>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</si>
  <si>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</si>
  <si>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</si>
  <si>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</si>
  <si>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</si>
  <si>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</si>
  <si>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</si>
  <si>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</si>
  <si>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</si>
  <si>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</si>
  <si>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</si>
  <si>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</si>
  <si>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</si>
  <si>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</si>
  <si>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</si>
  <si>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</si>
  <si>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</si>
  <si>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</si>
  <si>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</si>
  <si>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</si>
  <si>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</si>
  <si>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</si>
  <si>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</si>
  <si>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</si>
  <si>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</si>
  <si>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</si>
  <si>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</si>
  <si>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</si>
  <si>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</si>
  <si>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</si>
  <si>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</si>
  <si>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</si>
  <si>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</si>
  <si>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</si>
  <si>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</si>
  <si>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</si>
  <si>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</si>
  <si>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</si>
  <si>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</si>
  <si>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</si>
  <si>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</si>
  <si>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</si>
  <si>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</si>
  <si>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</si>
  <si>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</si>
  <si>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</si>
  <si>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</si>
  <si>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</si>
  <si>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</si>
  <si>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</si>
  <si>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</si>
  <si>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</si>
  <si>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</si>
  <si>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</si>
  <si>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</si>
  <si>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</si>
  <si>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</si>
  <si>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</si>
  <si>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</si>
  <si>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</si>
  <si>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</si>
  <si>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</si>
  <si>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</si>
  <si>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</si>
  <si>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</si>
  <si>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</si>
  <si>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</si>
  <si>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</si>
  <si>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</si>
  <si>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</si>
  <si>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</si>
  <si>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</si>
  <si>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</si>
  <si>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</si>
  <si>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</si>
  <si>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</si>
  <si>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</si>
  <si>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</si>
  <si>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</si>
  <si>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</si>
  <si>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</si>
  <si>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</si>
  <si>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</si>
  <si>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</si>
  <si>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</si>
  <si>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</si>
  <si>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</si>
  <si>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</si>
  <si>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</si>
  <si>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</si>
  <si>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</si>
  <si>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</si>
  <si>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</si>
  <si>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</si>
  <si>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</si>
  <si>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</si>
  <si>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</si>
  <si>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</si>
  <si>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</si>
  <si>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</si>
  <si>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</si>
  <si>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</si>
  <si>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</si>
  <si>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</si>
  <si>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</si>
  <si>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</si>
  <si>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</si>
  <si>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</si>
  <si>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</si>
  <si>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</si>
  <si>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</si>
  <si>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</si>
  <si>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</si>
  <si>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</si>
  <si>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</si>
  <si>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</si>
  <si>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</si>
  <si>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</si>
  <si>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</si>
  <si>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</si>
  <si>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</si>
  <si>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</si>
  <si>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</si>
  <si>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</si>
  <si>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</si>
  <si>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</si>
  <si>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</si>
  <si>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</si>
  <si>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</si>
  <si>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</si>
  <si>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</si>
  <si>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</si>
  <si>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</si>
  <si>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</si>
  <si>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</si>
  <si>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</si>
  <si>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</si>
  <si>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</si>
  <si>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</si>
  <si>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</si>
  <si>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</si>
  <si>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</si>
  <si>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</si>
  <si>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</si>
  <si>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</si>
  <si>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</si>
  <si>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</si>
  <si>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</si>
  <si>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</si>
  <si>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</si>
  <si>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</si>
  <si>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</si>
  <si>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</si>
  <si>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</si>
  <si>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</si>
  <si>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</si>
  <si>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</si>
  <si>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</si>
  <si>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</si>
  <si>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</si>
  <si>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</si>
  <si>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</si>
  <si>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</si>
  <si>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</si>
  <si>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</si>
  <si>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</si>
  <si>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</si>
  <si>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</si>
  <si>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</si>
  <si>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</si>
  <si>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</si>
  <si>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</si>
  <si>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</si>
  <si>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</si>
  <si>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</si>
  <si>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</si>
  <si>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</si>
  <si>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</si>
  <si>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</si>
  <si>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</si>
  <si>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</si>
  <si>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</si>
  <si>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</si>
  <si>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</si>
  <si>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</si>
  <si>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</si>
  <si>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</si>
  <si>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</si>
  <si>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</si>
  <si>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</si>
  <si>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</si>
  <si>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</si>
  <si>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</si>
  <si>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</si>
  <si>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</si>
  <si>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</si>
  <si>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</si>
  <si>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</si>
  <si>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</si>
  <si>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</si>
  <si>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</si>
  <si>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</si>
  <si>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</si>
  <si>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</si>
  <si>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</si>
  <si>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</si>
  <si>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</si>
  <si>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</si>
  <si>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</si>
  <si>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</si>
  <si>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</si>
  <si>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</si>
  <si>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</si>
  <si>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</si>
  <si>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</si>
  <si>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</si>
  <si>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</si>
  <si>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</si>
  <si>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</si>
  <si>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</si>
  <si>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</si>
  <si>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</si>
  <si>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</si>
  <si>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</si>
  <si>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</si>
  <si>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</si>
  <si>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</si>
  <si>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</si>
  <si>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</si>
  <si>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</si>
  <si>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</si>
  <si>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</si>
  <si>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</si>
  <si>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</si>
  <si>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</si>
  <si>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</si>
  <si>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</si>
  <si>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</si>
  <si>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</si>
  <si>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</si>
  <si>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</si>
  <si>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</si>
  <si>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</si>
  <si>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</si>
  <si>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</si>
  <si>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</si>
  <si>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</si>
  <si>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</si>
  <si>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</si>
  <si>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</si>
  <si>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</si>
  <si>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</si>
  <si>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</si>
  <si>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</si>
  <si>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</si>
  <si>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</si>
  <si>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</si>
  <si>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</si>
  <si>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</si>
  <si>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</si>
  <si>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</si>
  <si>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</si>
  <si>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</si>
  <si>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</si>
  <si>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</si>
  <si>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</si>
  <si>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</si>
  <si>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</si>
  <si>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</si>
  <si>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</si>
  <si>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</si>
  <si>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</si>
  <si>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</si>
  <si>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</si>
  <si>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</si>
  <si>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</si>
  <si>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</si>
  <si>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</si>
  <si>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</si>
  <si>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</si>
  <si>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</si>
  <si>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</si>
  <si>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</si>
  <si>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</si>
  <si>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</si>
  <si>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</si>
  <si>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</si>
  <si>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</si>
  <si>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</si>
  <si>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</si>
  <si>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</si>
  <si>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</si>
  <si>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</si>
  <si>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</si>
  <si>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</si>
  <si>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</si>
  <si>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</si>
  <si>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</si>
  <si>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</si>
  <si>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</si>
  <si>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</si>
  <si>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</si>
  <si>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</si>
  <si>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</si>
  <si>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</si>
  <si>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</si>
  <si>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</si>
  <si>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</si>
  <si>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</si>
  <si>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</si>
  <si>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</si>
  <si>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</si>
  <si>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</si>
  <si>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</si>
  <si>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</si>
  <si>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</si>
  <si>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</si>
  <si>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</si>
  <si>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</si>
  <si>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</si>
  <si>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</si>
  <si>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</si>
  <si>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</si>
  <si>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</si>
  <si>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</si>
  <si>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</si>
  <si>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</si>
  <si>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</si>
  <si>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</si>
  <si>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</si>
  <si>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</si>
  <si>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</si>
  <si>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</si>
  <si>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</si>
  <si>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</si>
  <si>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</si>
  <si>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</si>
  <si>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</si>
  <si>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</si>
  <si>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</si>
  <si>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</si>
  <si>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</si>
  <si>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</si>
  <si>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</si>
  <si>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</si>
  <si>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</si>
  <si>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</si>
  <si>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</si>
  <si>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</si>
  <si>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</si>
  <si>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</si>
  <si>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</si>
  <si>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</si>
  <si>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</si>
  <si>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</si>
  <si>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</si>
  <si>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</si>
  <si>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</si>
  <si>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</si>
  <si>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</si>
  <si>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</si>
  <si>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</si>
  <si>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</si>
  <si>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</si>
  <si>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</si>
  <si>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</si>
  <si>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</si>
  <si>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</si>
  <si>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</si>
  <si>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</si>
  <si>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</si>
  <si>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</si>
  <si>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</si>
  <si>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</si>
  <si>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</si>
  <si>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</si>
  <si>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</si>
  <si>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</si>
  <si>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</si>
  <si>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</si>
  <si>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</si>
  <si>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</si>
  <si>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</si>
  <si>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</si>
  <si>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</si>
  <si>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</si>
  <si>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</si>
  <si>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</si>
  <si>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</si>
  <si>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</si>
  <si>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</si>
  <si>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</si>
  <si>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</si>
  <si>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</si>
  <si>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</si>
  <si>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</si>
  <si>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</si>
  <si>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</si>
  <si>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</si>
  <si>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</si>
  <si>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</si>
  <si>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</si>
  <si>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</si>
  <si>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</si>
  <si>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</si>
  <si>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</si>
  <si>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</si>
  <si>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</si>
  <si>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</si>
  <si>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</si>
  <si>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</si>
  <si>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</si>
  <si>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</si>
  <si>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</si>
  <si>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</si>
  <si>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</si>
  <si>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</si>
  <si>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</si>
  <si>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</si>
  <si>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</si>
  <si>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</si>
  <si>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</si>
  <si>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</si>
  <si>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</si>
  <si>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</si>
  <si>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</si>
  <si>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</si>
  <si>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</si>
  <si>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</si>
  <si>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</si>
  <si>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</si>
  <si>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</si>
  <si>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</si>
  <si>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</si>
  <si>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</si>
  <si>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</si>
  <si>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</si>
  <si>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</si>
  <si>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</si>
  <si>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</si>
  <si>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</si>
  <si>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</si>
  <si>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</si>
  <si>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</si>
  <si>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</si>
  <si>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</si>
  <si>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</si>
  <si>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</si>
  <si>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</si>
  <si>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</si>
  <si>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</si>
  <si>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</si>
  <si>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</si>
  <si>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</si>
  <si>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</si>
  <si>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</si>
  <si>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</si>
  <si>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</si>
  <si>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</si>
  <si>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</si>
  <si>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</si>
  <si>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</si>
  <si>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</si>
  <si>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</si>
  <si>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</si>
  <si>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</si>
  <si>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</si>
  <si>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</si>
  <si>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</si>
  <si>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</si>
  <si>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</si>
  <si>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</si>
  <si>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</si>
  <si>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</si>
  <si>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</si>
  <si>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</si>
  <si>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</si>
  <si>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</si>
  <si>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</si>
  <si>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</si>
  <si>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</si>
  <si>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</si>
  <si>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</si>
  <si>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</si>
  <si>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</si>
  <si>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</si>
  <si>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</si>
  <si>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</si>
  <si>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</si>
  <si>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</si>
  <si>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</si>
  <si>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</si>
  <si>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</si>
  <si>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</si>
  <si>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</si>
  <si>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</si>
  <si>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</si>
  <si>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</si>
  <si>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</si>
  <si>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</si>
  <si>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</si>
  <si>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</si>
  <si>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</si>
  <si>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</si>
  <si>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</si>
  <si>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</si>
  <si>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</si>
  <si>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</si>
  <si>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</si>
  <si>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</si>
  <si>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</si>
  <si>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</si>
  <si>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</si>
  <si>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</si>
  <si>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</si>
  <si>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</si>
  <si>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</si>
  <si>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</si>
  <si>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</si>
  <si>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</si>
  <si>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</si>
  <si>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</si>
  <si>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</si>
  <si>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</si>
  <si>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</si>
  <si>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</si>
  <si>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</si>
  <si>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</si>
  <si>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</si>
  <si>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</si>
  <si>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</si>
  <si>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</si>
  <si>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</si>
  <si>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</si>
  <si>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</si>
  <si>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</si>
  <si>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</si>
  <si>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</si>
  <si>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</si>
  <si>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</si>
  <si>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</si>
  <si>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</si>
  <si>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</si>
  <si>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</si>
  <si>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</si>
  <si>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</si>
  <si>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</si>
  <si>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</si>
  <si>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</si>
  <si>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</si>
  <si>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</si>
  <si>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</si>
  <si>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</si>
  <si>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</si>
  <si>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</si>
  <si>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</si>
  <si>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</si>
  <si>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</si>
  <si>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</si>
  <si>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</si>
  <si>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</si>
  <si>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</si>
  <si>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</si>
  <si>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</si>
  <si>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</si>
  <si>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</si>
  <si>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</si>
  <si>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</si>
  <si>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</si>
  <si>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</si>
  <si>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</si>
  <si>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</si>
  <si>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</si>
  <si>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</si>
  <si>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</si>
  <si>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</si>
  <si>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</si>
  <si>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</si>
  <si>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</si>
  <si>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</si>
  <si>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</si>
  <si>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</si>
  <si>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</si>
  <si>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</si>
  <si>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</si>
  <si>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</si>
  <si>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</si>
  <si>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</si>
  <si>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</si>
  <si>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</si>
  <si>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</si>
  <si>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</si>
  <si>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</si>
  <si>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</si>
  <si>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</si>
  <si>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</si>
  <si>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</si>
  <si>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</si>
  <si>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</si>
  <si>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</si>
  <si>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</si>
  <si>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</si>
  <si>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</si>
  <si>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</si>
  <si>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</si>
  <si>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</si>
  <si>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</si>
  <si>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</si>
  <si>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</si>
  <si>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</si>
  <si>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</si>
  <si>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</si>
  <si>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</si>
  <si>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</si>
  <si>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</si>
  <si>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</si>
  <si>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</si>
  <si>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</si>
  <si>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</si>
  <si>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</si>
  <si>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</si>
  <si>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</si>
  <si>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</si>
  <si>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</si>
  <si>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</si>
  <si>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</si>
  <si>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</si>
  <si>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</si>
  <si>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</si>
  <si>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</si>
  <si>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</si>
  <si>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</si>
  <si>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</si>
  <si>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</si>
  <si>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</si>
  <si>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</si>
  <si>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</si>
  <si>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</si>
  <si>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</si>
  <si>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</si>
  <si>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</si>
  <si>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</si>
  <si>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</si>
  <si>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</si>
  <si>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</si>
  <si>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</si>
  <si>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</si>
  <si>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</si>
  <si>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</si>
  <si>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</si>
  <si>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</si>
  <si>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</si>
  <si>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</si>
  <si>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</si>
  <si>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</si>
  <si>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</si>
  <si>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</si>
  <si>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</si>
  <si>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</si>
  <si>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</si>
  <si>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</si>
  <si>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</si>
  <si>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</si>
  <si>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</si>
  <si>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</si>
  <si>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</si>
  <si>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</si>
  <si>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</si>
  <si>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</si>
  <si>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</si>
  <si>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</si>
  <si>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</si>
  <si>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</si>
  <si>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</si>
  <si>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</si>
  <si>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</si>
  <si>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</si>
  <si>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</si>
  <si>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</si>
  <si>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</si>
  <si>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</si>
  <si>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</si>
  <si>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</si>
  <si>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</si>
  <si>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</si>
  <si>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</si>
  <si>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</si>
  <si>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</si>
  <si>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</si>
  <si>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</si>
  <si>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</si>
  <si>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</si>
  <si>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</si>
  <si>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</si>
  <si>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</si>
  <si>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</si>
  <si>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</si>
  <si>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</si>
  <si>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</si>
  <si>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</si>
  <si>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</si>
  <si>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</si>
  <si>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</si>
  <si>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</si>
  <si>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</si>
  <si>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</si>
  <si>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</si>
  <si>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</si>
  <si>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</si>
  <si>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</si>
  <si>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</si>
  <si>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</si>
  <si>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</si>
  <si>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</si>
  <si>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</si>
  <si>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</si>
  <si>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</si>
  <si>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</si>
  <si>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</si>
  <si>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</si>
  <si>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</si>
  <si>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</si>
  <si>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</si>
  <si>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</si>
  <si>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</si>
  <si>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</si>
  <si>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</si>
  <si>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</si>
  <si>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</si>
  <si>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</si>
  <si>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</si>
  <si>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</si>
  <si>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</si>
  <si>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</si>
  <si>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</si>
  <si>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</si>
  <si>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</si>
  <si>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</si>
  <si>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</si>
  <si>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</si>
  <si>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</si>
  <si>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</si>
  <si>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</si>
  <si>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</si>
  <si>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</si>
  <si>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</si>
  <si>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</si>
  <si>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</si>
  <si>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</si>
  <si>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</si>
  <si>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</si>
  <si>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</si>
  <si>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</si>
  <si>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</si>
  <si>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</si>
  <si>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</si>
  <si>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</si>
  <si>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</si>
  <si>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</si>
  <si>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</si>
  <si>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</si>
  <si>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</si>
  <si>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</si>
  <si>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</si>
  <si>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</si>
  <si>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</si>
  <si>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</si>
  <si>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</si>
  <si>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</si>
  <si>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</si>
  <si>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</si>
  <si>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</si>
  <si>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</si>
  <si>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</si>
  <si>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</si>
  <si>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</si>
  <si>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</si>
  <si>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</si>
  <si>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</si>
  <si>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</si>
  <si>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</si>
  <si>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</si>
  <si>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</si>
  <si>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</si>
  <si>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</si>
  <si>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</si>
  <si>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</si>
  <si>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</si>
  <si>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</si>
  <si>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</si>
  <si>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</si>
  <si>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</si>
  <si>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</si>
  <si>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</si>
  <si>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</si>
  <si>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</si>
  <si>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</si>
  <si>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</si>
  <si>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</si>
  <si>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</si>
  <si>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</si>
  <si>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</si>
  <si>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</si>
  <si>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</si>
  <si>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</si>
  <si>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</si>
  <si>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</si>
  <si>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</si>
  <si>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</si>
  <si>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</si>
  <si>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</si>
  <si>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</si>
  <si>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</si>
  <si>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</si>
  <si>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</si>
  <si>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</si>
  <si>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</si>
  <si>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</si>
  <si>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</si>
  <si>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</si>
  <si>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</si>
  <si>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</si>
  <si>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</si>
  <si>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</si>
  <si>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</si>
  <si>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</si>
  <si>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</si>
  <si>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</si>
  <si>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</si>
  <si>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</si>
  <si>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</si>
  <si>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</si>
  <si>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</si>
  <si>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</si>
  <si>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</si>
  <si>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</si>
  <si>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</si>
  <si>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</si>
  <si>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</si>
  <si>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</si>
  <si>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</si>
  <si>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</si>
  <si>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</si>
  <si>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</si>
  <si>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</si>
  <si>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</si>
  <si>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</si>
  <si>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</si>
  <si>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</si>
  <si>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</si>
  <si>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</si>
  <si>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</si>
  <si>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</si>
  <si>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</si>
  <si>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</si>
  <si>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</si>
  <si>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</si>
  <si>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</si>
  <si>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</si>
  <si>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</si>
  <si>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</si>
  <si>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</si>
  <si>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</si>
  <si>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</si>
  <si>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</si>
  <si>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</si>
  <si>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</si>
  <si>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</si>
  <si>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</si>
  <si>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</si>
  <si>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</si>
  <si>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</si>
  <si>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</si>
  <si>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</si>
  <si>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</si>
  <si>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</si>
  <si>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</si>
  <si>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</si>
  <si>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</si>
  <si>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</si>
  <si>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</si>
  <si>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</si>
  <si>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</si>
  <si>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</si>
  <si>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</si>
  <si>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</si>
  <si>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</si>
  <si>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</si>
  <si>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</si>
  <si>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</si>
  <si>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</si>
  <si>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</si>
  <si>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</si>
  <si>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</si>
  <si>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</si>
  <si>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</si>
  <si>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</si>
  <si>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</si>
  <si>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</si>
  <si>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</si>
  <si>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</si>
  <si>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</si>
  <si>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</si>
  <si>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</si>
  <si>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</si>
  <si>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</si>
  <si>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</si>
  <si>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</si>
  <si>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</si>
  <si>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</si>
  <si>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</si>
  <si>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</si>
  <si>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</si>
  <si>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</si>
  <si>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</si>
  <si>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</si>
  <si>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</si>
  <si>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</si>
  <si>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</si>
  <si>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</si>
  <si>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</si>
  <si>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</si>
  <si>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</si>
  <si>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</si>
  <si>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</si>
  <si>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</si>
  <si>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</si>
  <si>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</si>
  <si>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</si>
  <si>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</si>
  <si>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</si>
  <si>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</si>
  <si>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</si>
  <si>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</si>
  <si>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</si>
  <si>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</si>
  <si>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</si>
  <si>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</si>
  <si>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</si>
  <si>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</si>
  <si>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</si>
  <si>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</si>
  <si>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</si>
  <si>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</si>
  <si>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</si>
  <si>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</si>
  <si>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</si>
  <si>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</si>
  <si>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</si>
  <si>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</si>
  <si>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</si>
  <si>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</si>
  <si>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</si>
  <si>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</si>
  <si>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</si>
  <si>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</si>
  <si>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</si>
  <si>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</si>
  <si>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</si>
  <si>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</si>
  <si>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</si>
  <si>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</si>
  <si>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</si>
  <si>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</si>
  <si>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</si>
  <si>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</si>
  <si>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</si>
  <si>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</si>
  <si>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</si>
  <si>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</si>
  <si>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</si>
  <si>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</si>
  <si>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</si>
  <si>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</si>
  <si>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</si>
  <si>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</si>
  <si>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</si>
  <si>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</si>
  <si>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</si>
  <si>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</si>
  <si>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</si>
  <si>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</si>
  <si>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</si>
  <si>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</si>
  <si>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</si>
  <si>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</si>
  <si>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</si>
  <si>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</si>
  <si>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</si>
  <si>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</si>
  <si>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</si>
  <si>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</si>
  <si>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</si>
  <si>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</si>
  <si>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</si>
  <si>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</si>
  <si>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</si>
  <si>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</si>
  <si>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</si>
  <si>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</si>
  <si>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</si>
  <si>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</si>
  <si>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</si>
  <si>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</si>
  <si>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</si>
  <si>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</si>
  <si>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</si>
  <si>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</si>
  <si>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</si>
  <si>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</si>
  <si>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</si>
  <si>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</si>
  <si>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</si>
  <si>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</si>
  <si>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</si>
  <si>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</si>
  <si>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</si>
  <si>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</si>
  <si>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</si>
  <si>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</si>
  <si>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</si>
  <si>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</si>
  <si>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</si>
  <si>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</si>
  <si>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</si>
  <si>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</si>
  <si>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</si>
  <si>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</si>
  <si>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</si>
  <si>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</si>
  <si>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</si>
  <si>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</si>
  <si>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</si>
  <si>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</si>
  <si>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</si>
  <si>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</si>
  <si>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</si>
  <si>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</si>
  <si>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</si>
  <si>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</si>
  <si>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</si>
  <si>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</si>
  <si>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</si>
  <si>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</si>
  <si>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</si>
  <si>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</si>
  <si>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</si>
  <si>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</si>
  <si>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</si>
  <si>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</si>
  <si>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</si>
  <si>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</si>
  <si>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</si>
  <si>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</si>
  <si>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</si>
  <si>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</si>
  <si>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</si>
  <si>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</si>
  <si>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</si>
  <si>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</si>
  <si>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</si>
  <si>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</si>
  <si>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</si>
  <si>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</si>
  <si>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</si>
  <si>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</si>
  <si>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</si>
  <si>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</si>
  <si>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</si>
  <si>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</si>
  <si>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</si>
  <si>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</si>
  <si>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</si>
  <si>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</si>
  <si>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</si>
  <si>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</si>
  <si>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</si>
  <si>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</si>
  <si>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</si>
  <si>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</si>
  <si>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</si>
  <si>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</si>
  <si>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</si>
  <si>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</si>
  <si>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</si>
  <si>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</si>
  <si>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</si>
  <si>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</si>
  <si>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</si>
  <si>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</si>
  <si>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</si>
  <si>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</si>
  <si>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</si>
  <si>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</si>
  <si>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</si>
  <si>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</si>
  <si>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</si>
  <si>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</si>
  <si>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</si>
  <si>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</si>
  <si>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</si>
  <si>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</si>
  <si>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</si>
  <si>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</si>
  <si>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</si>
  <si>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</si>
  <si>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</si>
  <si>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</si>
  <si>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</si>
  <si>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</si>
  <si>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</si>
  <si>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</si>
  <si>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</si>
  <si>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</si>
  <si>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</si>
  <si>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</si>
  <si>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</si>
  <si>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</si>
  <si>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</si>
  <si>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</si>
  <si>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</si>
  <si>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</si>
  <si>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</si>
  <si>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</si>
  <si>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</si>
  <si>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</si>
  <si>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</si>
  <si>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</si>
  <si>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</si>
  <si>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</si>
  <si>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</si>
  <si>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</si>
  <si>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</si>
  <si>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</si>
  <si>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</si>
  <si>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</si>
  <si>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</si>
  <si>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</si>
  <si>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</si>
  <si>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</si>
  <si>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</si>
  <si>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</si>
  <si>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</si>
  <si>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</si>
  <si>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</si>
  <si>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</si>
  <si>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</si>
  <si>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</si>
  <si>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</si>
  <si>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</si>
  <si>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</si>
  <si>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</si>
  <si>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</si>
  <si>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</si>
  <si>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</si>
  <si>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</si>
  <si>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</si>
  <si>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</si>
  <si>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</si>
  <si>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</si>
  <si>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</si>
  <si>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</si>
  <si>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</si>
  <si>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</si>
  <si>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</si>
  <si>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</si>
  <si>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</si>
  <si>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</si>
  <si>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</si>
  <si>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</si>
  <si>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</si>
  <si>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</si>
  <si>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</si>
  <si>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</si>
  <si>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</si>
  <si>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</si>
  <si>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</si>
  <si>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</si>
  <si>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</si>
  <si>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</si>
  <si>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</si>
  <si>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</si>
  <si>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</si>
  <si>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</si>
  <si>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</si>
  <si>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</si>
  <si>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</si>
  <si>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</si>
  <si>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</si>
  <si>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</si>
  <si>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</si>
  <si>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</si>
  <si>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</si>
  <si>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</si>
  <si>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</si>
  <si>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</si>
  <si>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</si>
  <si>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</si>
  <si>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</si>
  <si>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</si>
  <si>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</si>
  <si>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</si>
  <si>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</si>
  <si>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</si>
  <si>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</si>
  <si>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</si>
  <si>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</si>
  <si>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</si>
  <si>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</si>
  <si>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</si>
  <si>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</si>
  <si>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</si>
  <si>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</si>
  <si>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</si>
  <si>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</si>
  <si>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</si>
  <si>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</si>
  <si>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</si>
  <si>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</si>
  <si>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</si>
  <si>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</si>
  <si>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</si>
  <si>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</si>
  <si>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</si>
  <si>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</si>
  <si>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</si>
  <si>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</si>
  <si>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</si>
  <si>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</si>
  <si>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</si>
  <si>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</si>
  <si>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</si>
  <si>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</si>
  <si>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</si>
  <si>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</si>
  <si>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</si>
  <si>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</si>
  <si>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</si>
  <si>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</si>
  <si>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</si>
  <si>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</si>
  <si>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</si>
  <si>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</si>
  <si>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</si>
  <si>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</si>
  <si>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</si>
  <si>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</si>
  <si>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</si>
  <si>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</si>
  <si>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</si>
  <si>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</si>
  <si>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</si>
  <si>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</si>
  <si>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</si>
  <si>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</si>
  <si>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</si>
  <si>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</si>
  <si>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</si>
  <si>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</si>
  <si>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</si>
  <si>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</si>
  <si>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</si>
  <si>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</si>
  <si>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</si>
  <si>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</si>
  <si>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</si>
  <si>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</si>
  <si>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</si>
  <si>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</si>
  <si>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</si>
  <si>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</si>
  <si>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</si>
  <si>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</si>
  <si>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</si>
  <si>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</si>
  <si>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</si>
  <si>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</si>
  <si>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</si>
  <si>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</si>
  <si>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</si>
  <si>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</si>
  <si>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</si>
  <si>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</si>
  <si>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</si>
  <si>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</si>
  <si>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</si>
  <si>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</si>
  <si>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</si>
  <si>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</si>
  <si>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</si>
  <si>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</si>
  <si>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</si>
  <si>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</si>
  <si>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</si>
  <si>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</si>
  <si>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</si>
  <si>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</si>
  <si>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</si>
  <si>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</si>
  <si>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</si>
  <si>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</si>
  <si>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</si>
  <si>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</si>
  <si>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</si>
  <si>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</si>
  <si>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</si>
  <si>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</si>
  <si>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</si>
  <si>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</si>
  <si>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</si>
  <si>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</si>
  <si>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</si>
  <si>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</si>
  <si>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</si>
  <si>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</si>
  <si>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</si>
  <si>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</si>
  <si>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</si>
  <si>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</si>
  <si>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</si>
  <si>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</si>
  <si>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</si>
  <si>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</si>
  <si>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</si>
  <si>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</si>
  <si>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</si>
  <si>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</si>
  <si>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</si>
  <si>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</si>
  <si>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</si>
  <si>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</si>
  <si>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</si>
  <si>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</si>
  <si>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</si>
  <si>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</si>
  <si>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</si>
  <si>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</si>
  <si>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</si>
  <si>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</si>
  <si>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</si>
  <si>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</si>
  <si>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</si>
  <si>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</si>
  <si>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</si>
  <si>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</si>
  <si>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</si>
  <si>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</si>
  <si>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</si>
  <si>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</si>
  <si>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</si>
  <si>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</si>
  <si>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</si>
  <si>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</si>
  <si>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</si>
  <si>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</si>
  <si>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</si>
  <si>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</si>
  <si>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</si>
  <si>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</si>
  <si>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</si>
  <si>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</si>
  <si>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</si>
  <si>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</si>
  <si>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</si>
  <si>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</si>
  <si>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</si>
  <si>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</si>
  <si>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</si>
  <si>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</si>
  <si>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</si>
  <si>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</si>
  <si>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</si>
  <si>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</si>
  <si>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</si>
  <si>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</si>
  <si>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</si>
  <si>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</si>
  <si>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</si>
  <si>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</si>
  <si>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</si>
  <si>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</si>
  <si>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</si>
  <si>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</si>
  <si>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</si>
  <si>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</si>
  <si>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</si>
  <si>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</si>
  <si>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</si>
  <si>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</si>
  <si>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</si>
  <si>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</si>
  <si>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</si>
  <si>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</si>
  <si>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</si>
  <si>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</si>
  <si>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</si>
  <si>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</si>
  <si>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</si>
  <si>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</si>
  <si>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</si>
  <si>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</si>
  <si>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</si>
  <si>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</si>
  <si>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</si>
  <si>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</si>
  <si>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</si>
  <si>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</si>
  <si>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</si>
  <si>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</si>
  <si>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</si>
  <si>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</si>
  <si>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</si>
  <si>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</si>
  <si>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</si>
  <si>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</si>
  <si>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</si>
  <si>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</si>
  <si>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</si>
  <si>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</si>
  <si>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</si>
  <si>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</si>
  <si>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</si>
  <si>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</si>
  <si>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</si>
  <si>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</si>
  <si>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</si>
  <si>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</si>
  <si>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</si>
  <si>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</si>
  <si>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</si>
  <si>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</si>
  <si>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</si>
  <si>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</si>
  <si>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</si>
  <si>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</si>
  <si>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</si>
  <si>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</si>
  <si>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</si>
  <si>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</si>
  <si>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</si>
  <si>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</si>
  <si>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</si>
  <si>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</si>
  <si>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</si>
  <si>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</si>
  <si>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</si>
  <si>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</si>
  <si>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</si>
  <si>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</si>
  <si>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</si>
  <si>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</si>
  <si>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</si>
  <si>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</si>
  <si>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</si>
  <si>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</si>
  <si>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</si>
  <si>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</si>
  <si>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</si>
  <si>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</si>
  <si>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</si>
  <si>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</si>
  <si>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</si>
  <si>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</si>
  <si>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</si>
  <si>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</si>
  <si>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</si>
  <si>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</si>
  <si>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</si>
  <si>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</si>
  <si>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</si>
  <si>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</si>
  <si>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</si>
  <si>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</si>
  <si>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</si>
  <si>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</si>
  <si>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</si>
  <si>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</si>
  <si>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</si>
  <si>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</si>
  <si>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</si>
  <si>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</si>
  <si>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</si>
  <si>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</si>
  <si>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</si>
  <si>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</si>
  <si>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</si>
  <si>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</si>
  <si>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</si>
  <si>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</si>
  <si>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</si>
  <si>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</si>
  <si>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</si>
  <si>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</si>
  <si>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</si>
  <si>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</si>
  <si>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</si>
  <si>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</si>
  <si>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</si>
  <si>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</si>
  <si>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</si>
  <si>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</si>
  <si>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</si>
  <si>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</si>
  <si>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</si>
  <si>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</si>
  <si>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</si>
  <si>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</si>
  <si>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</si>
  <si>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</si>
  <si>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</si>
  <si>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</si>
  <si>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</si>
  <si>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</si>
  <si>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</si>
  <si>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</si>
  <si>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</si>
  <si>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</si>
  <si>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</si>
  <si>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</si>
  <si>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</si>
  <si>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</si>
  <si>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</si>
  <si>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</si>
  <si>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</si>
  <si>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</si>
  <si>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</si>
  <si>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</si>
  <si>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</si>
  <si>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</si>
  <si>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</si>
  <si>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</si>
  <si>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</si>
  <si>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</si>
  <si>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</si>
  <si>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</si>
  <si>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</si>
  <si>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</si>
  <si>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</si>
  <si>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</si>
  <si>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</si>
  <si>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</si>
  <si>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</si>
  <si>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</si>
  <si>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</si>
  <si>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</si>
  <si>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</si>
  <si>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</si>
  <si>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</si>
  <si>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</si>
  <si>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</si>
  <si>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</si>
  <si>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</si>
  <si>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</si>
  <si>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</si>
  <si>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</si>
  <si>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</si>
  <si>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</si>
  <si>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</si>
  <si>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</si>
  <si>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</si>
  <si>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</si>
  <si>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</si>
  <si>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</si>
  <si>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</si>
  <si>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</si>
  <si>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</si>
  <si>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</si>
  <si>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</si>
  <si>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</si>
  <si>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</si>
  <si>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</si>
  <si>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</si>
  <si>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</si>
  <si>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</si>
  <si>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</si>
  <si>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</si>
  <si>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</si>
  <si>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</si>
  <si>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</si>
  <si>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</si>
  <si>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</si>
  <si>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</si>
  <si>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</si>
  <si>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</si>
  <si>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</si>
  <si>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</si>
  <si>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</si>
  <si>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</si>
  <si>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</si>
  <si>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</si>
  <si>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</si>
  <si>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</si>
  <si>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</si>
  <si>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</si>
  <si>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</si>
  <si>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</si>
  <si>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</si>
  <si>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</si>
  <si>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</si>
  <si>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</si>
  <si>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</si>
  <si>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</si>
  <si>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</si>
  <si>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</si>
  <si>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</si>
  <si>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</si>
  <si>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</si>
  <si>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</si>
  <si>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</si>
  <si>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</si>
  <si>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</si>
  <si>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</si>
  <si>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</si>
  <si>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</si>
  <si>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</si>
  <si>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</si>
  <si>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</si>
  <si>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</si>
  <si>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</si>
  <si>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</si>
  <si>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</si>
  <si>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</si>
  <si>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</si>
  <si>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</si>
  <si>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</si>
  <si>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</si>
  <si>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</si>
  <si>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</si>
  <si>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</si>
  <si>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</si>
  <si>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</si>
  <si>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</si>
  <si>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</si>
  <si>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</si>
  <si>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</si>
  <si>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</si>
  <si>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</si>
  <si>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</si>
  <si>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</si>
  <si>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</si>
  <si>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</si>
  <si>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</si>
  <si>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</si>
  <si>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</si>
  <si>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</si>
  <si>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</si>
  <si>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</si>
  <si>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</si>
  <si>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</si>
  <si>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</si>
  <si>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</si>
  <si>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</si>
  <si>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</si>
  <si>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</si>
  <si>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</si>
  <si>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</si>
  <si>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</si>
  <si>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</si>
  <si>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</si>
  <si>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</si>
  <si>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</si>
  <si>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</si>
  <si>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</si>
  <si>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</si>
  <si>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</si>
  <si>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</si>
  <si>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</si>
  <si>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</si>
  <si>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</si>
  <si>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</si>
  <si>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</si>
  <si>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</si>
  <si>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</si>
  <si>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</si>
  <si>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</si>
  <si>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</si>
  <si>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</si>
  <si>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</si>
  <si>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</si>
  <si>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</si>
  <si>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</si>
  <si>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</si>
  <si>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</si>
  <si>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</si>
  <si>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</si>
  <si>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</si>
  <si>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</si>
  <si>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</si>
  <si>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</si>
  <si>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</si>
  <si>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</si>
  <si>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</si>
  <si>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</si>
  <si>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</si>
  <si>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</si>
  <si>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</si>
  <si>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</si>
  <si>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</si>
  <si>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</si>
  <si>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</si>
  <si>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</si>
  <si>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</si>
  <si>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</si>
  <si>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</si>
  <si>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</si>
  <si>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</si>
  <si>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</si>
  <si>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</si>
  <si>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</si>
  <si>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</si>
  <si>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</si>
  <si>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</si>
  <si>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</si>
  <si>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</si>
  <si>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</si>
  <si>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</si>
  <si>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</si>
  <si>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</si>
  <si>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</si>
  <si>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</si>
  <si>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</si>
  <si>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</si>
  <si>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</si>
  <si>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</si>
  <si>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</si>
  <si>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</si>
  <si>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</si>
  <si>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</si>
  <si>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</si>
  <si>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</si>
  <si>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</si>
  <si>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</si>
  <si>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</si>
  <si>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</si>
  <si>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</si>
  <si>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</si>
  <si>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</si>
  <si>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</si>
  <si>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</si>
  <si>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</si>
  <si>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</si>
  <si>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</si>
  <si>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</si>
  <si>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</si>
  <si>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</si>
  <si>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</si>
  <si>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</si>
  <si>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</si>
  <si>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</si>
  <si>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</si>
  <si>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</si>
  <si>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</si>
  <si>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</si>
  <si>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</si>
  <si>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</si>
  <si>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</si>
  <si>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</si>
  <si>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</si>
  <si>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</si>
  <si>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</si>
  <si>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</si>
  <si>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</si>
  <si>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</si>
  <si>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</si>
  <si>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</si>
  <si>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</si>
  <si>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</si>
  <si>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</si>
  <si>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</si>
  <si>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</si>
  <si>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</si>
  <si>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</si>
  <si>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</si>
  <si>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</si>
  <si>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</si>
  <si>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</si>
  <si>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</si>
  <si>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</si>
  <si>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</si>
  <si>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</si>
  <si>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</si>
  <si>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</si>
  <si>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</si>
  <si>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</si>
  <si>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</si>
  <si>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</si>
  <si>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</si>
  <si>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</si>
  <si>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</si>
  <si>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</si>
  <si>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</si>
  <si>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</si>
  <si>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</si>
  <si>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</si>
  <si>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</si>
  <si>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</si>
  <si>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</si>
  <si>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</si>
  <si>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</si>
  <si>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</si>
  <si>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</si>
  <si>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</si>
  <si>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</si>
  <si>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</si>
  <si>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</si>
  <si>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</si>
  <si>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</si>
  <si>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</si>
  <si>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</si>
  <si>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</si>
  <si>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</si>
  <si>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</si>
  <si>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</si>
  <si>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</si>
  <si>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</si>
  <si>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</si>
  <si>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</si>
  <si>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</si>
  <si>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</si>
  <si>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</si>
  <si>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</si>
  <si>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</si>
  <si>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</si>
  <si>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</si>
  <si>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</si>
  <si>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</si>
  <si>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</si>
  <si>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</si>
  <si>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</si>
  <si>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</si>
  <si>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</si>
  <si>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</si>
  <si>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</si>
  <si>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</si>
  <si>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</si>
  <si>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</si>
  <si>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</si>
  <si>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</si>
  <si>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</si>
  <si>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</si>
  <si>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</si>
  <si>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</si>
  <si>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</si>
  <si>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</si>
  <si>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</si>
  <si>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</si>
  <si>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</si>
  <si>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</si>
  <si>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</si>
  <si>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</si>
  <si>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</si>
  <si>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</si>
  <si>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</si>
  <si>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</si>
  <si>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</si>
  <si>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</si>
  <si>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</si>
  <si>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</si>
  <si>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</si>
  <si>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</si>
  <si>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</si>
  <si>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</si>
  <si>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</si>
  <si>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</si>
  <si>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</si>
  <si>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</si>
  <si>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</si>
  <si>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</si>
  <si>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</si>
  <si>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</si>
  <si>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</si>
  <si>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</si>
  <si>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</si>
  <si>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</si>
  <si>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</si>
  <si>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</si>
  <si>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</si>
  <si>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</si>
  <si>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</si>
  <si>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</si>
  <si>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</si>
  <si>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</si>
  <si>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</si>
  <si>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</si>
  <si>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</si>
  <si>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</si>
  <si>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</si>
  <si>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</si>
  <si>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</si>
  <si>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</si>
  <si>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</si>
  <si>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</si>
  <si>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</si>
  <si>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</si>
  <si>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</si>
  <si>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</si>
  <si>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</si>
  <si>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</si>
  <si>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</si>
  <si>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</si>
  <si>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</si>
  <si>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</si>
  <si>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</si>
  <si>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</si>
  <si>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</si>
  <si>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</si>
  <si>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</si>
  <si>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</si>
  <si>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</si>
  <si>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</si>
  <si>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</si>
  <si>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</si>
  <si>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</si>
  <si>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</si>
  <si>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</si>
  <si>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</si>
  <si>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</si>
  <si>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</si>
  <si>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</si>
  <si>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</si>
  <si>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</si>
  <si>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</si>
  <si>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</si>
  <si>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</si>
  <si>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</si>
  <si>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</si>
  <si>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</si>
  <si>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</si>
  <si>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</si>
  <si>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</si>
  <si>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</si>
  <si>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</si>
  <si>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</si>
  <si>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</si>
  <si>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</si>
  <si>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</si>
  <si>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</si>
  <si>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</si>
  <si>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</si>
  <si>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</si>
  <si>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</si>
  <si>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</si>
  <si>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</si>
  <si>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</si>
  <si>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</si>
  <si>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</si>
  <si>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</si>
  <si>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</si>
  <si>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</si>
  <si>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</si>
  <si>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</si>
  <si>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</si>
  <si>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</si>
  <si>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</si>
  <si>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</si>
  <si>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</si>
  <si>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</si>
  <si>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</si>
  <si>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</si>
  <si>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</si>
  <si>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</si>
  <si>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</si>
  <si>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</si>
  <si>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</si>
  <si>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</si>
  <si>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</si>
  <si>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</si>
  <si>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</si>
  <si>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</si>
  <si>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</si>
  <si>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</si>
  <si>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</si>
  <si>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</si>
  <si>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</si>
  <si>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</si>
  <si>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</si>
  <si>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</si>
  <si>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</si>
  <si>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</si>
  <si>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</si>
  <si>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</si>
  <si>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</si>
  <si>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</si>
  <si>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</si>
  <si>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</si>
  <si>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</si>
  <si>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</si>
  <si>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</si>
  <si>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</si>
  <si>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</si>
  <si>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</si>
  <si>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</si>
  <si>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</si>
  <si>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</si>
  <si>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</si>
  <si>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</si>
  <si>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</si>
  <si>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</si>
  <si>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</si>
  <si>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</si>
  <si>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</si>
  <si>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</si>
  <si>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</si>
  <si>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</si>
  <si>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</si>
  <si>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</si>
  <si>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</si>
  <si>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</si>
  <si>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</si>
  <si>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</si>
  <si>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</si>
  <si>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</si>
  <si>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</si>
  <si>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</si>
  <si>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</si>
  <si>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</si>
  <si>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</si>
  <si>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</si>
  <si>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</si>
  <si>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</si>
  <si>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</si>
  <si>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</si>
  <si>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</si>
  <si>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</si>
  <si>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</si>
  <si>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</si>
  <si>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</si>
  <si>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</si>
  <si>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</si>
  <si>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</si>
  <si>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</si>
  <si>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</si>
  <si>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</si>
  <si>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</si>
  <si>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</si>
  <si>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</si>
  <si>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</si>
  <si>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</si>
  <si>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</si>
  <si>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</si>
  <si>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</si>
  <si>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</si>
  <si>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</si>
  <si>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</si>
  <si>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</si>
  <si>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</si>
  <si>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</si>
  <si>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</si>
  <si>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</si>
  <si>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</si>
  <si>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</si>
  <si>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</si>
  <si>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</si>
  <si>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</si>
  <si>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</si>
  <si>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</si>
  <si>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</si>
  <si>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</si>
  <si>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</si>
  <si>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</si>
  <si>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</si>
  <si>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</si>
  <si>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</si>
  <si>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</si>
  <si>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</si>
  <si>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</si>
  <si>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</si>
  <si>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</si>
  <si>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</si>
  <si>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</si>
  <si>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</si>
  <si>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</si>
  <si>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</si>
  <si>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</si>
  <si>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</si>
  <si>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</si>
  <si>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</si>
  <si>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</si>
  <si>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</si>
  <si>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</si>
  <si>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</si>
  <si>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</si>
  <si>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</si>
  <si>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</si>
  <si>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</si>
  <si>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</si>
  <si>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</si>
  <si>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</si>
  <si>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</si>
  <si>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</si>
  <si>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</si>
  <si>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</si>
  <si>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</si>
  <si>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</si>
  <si>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</si>
  <si>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</si>
  <si>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</si>
  <si>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</si>
  <si>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</si>
  <si>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</si>
  <si>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</si>
  <si>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</si>
  <si>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</si>
  <si>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</si>
  <si>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</si>
  <si>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</si>
  <si>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</si>
  <si>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</si>
  <si>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</si>
  <si>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</si>
  <si>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</si>
  <si>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</si>
  <si>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</si>
  <si>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</si>
  <si>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</si>
  <si>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</si>
  <si>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</si>
  <si>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</si>
  <si>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</si>
  <si>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</si>
  <si>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</si>
  <si>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</si>
  <si>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</si>
  <si>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</si>
  <si>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</si>
  <si>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</si>
  <si>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</si>
  <si>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</si>
  <si>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</si>
  <si>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</si>
  <si>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</si>
  <si>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</si>
  <si>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</si>
  <si>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</si>
  <si>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</si>
  <si>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</si>
  <si>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</si>
  <si>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</si>
  <si>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</si>
  <si>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</si>
  <si>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</si>
  <si>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</si>
  <si>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</si>
  <si>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</si>
  <si>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</si>
  <si>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</si>
  <si>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</si>
  <si>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</si>
  <si>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</si>
  <si>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</si>
  <si>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</si>
  <si>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</si>
  <si>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</si>
  <si>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</si>
  <si>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</si>
  <si>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</si>
  <si>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</si>
  <si>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</si>
  <si>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</si>
  <si>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</si>
  <si>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</si>
  <si>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</si>
  <si>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</si>
  <si>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</si>
  <si>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</si>
  <si>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</si>
  <si>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</si>
  <si>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</si>
  <si>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</si>
  <si>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</si>
  <si>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</si>
  <si>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</si>
  <si>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</si>
  <si>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</si>
  <si>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</si>
  <si>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</si>
  <si>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</si>
  <si>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</si>
  <si>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</si>
  <si>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</si>
  <si>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</si>
  <si>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</si>
  <si>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</si>
  <si>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</si>
  <si>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</si>
  <si>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</si>
  <si>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</si>
  <si>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</si>
  <si>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</si>
  <si>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</si>
  <si>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</si>
  <si>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</si>
  <si>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</si>
  <si>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</si>
  <si>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</si>
  <si>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</si>
  <si>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</si>
  <si>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</si>
  <si>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</si>
  <si>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</si>
  <si>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</si>
  <si>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</si>
  <si>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</si>
  <si>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</si>
  <si>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</si>
  <si>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</si>
  <si>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</si>
  <si>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</si>
  <si>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</si>
  <si>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</si>
  <si>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</si>
  <si>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</si>
  <si>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</si>
  <si>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</si>
  <si>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</si>
  <si>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</si>
  <si>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</si>
  <si>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</si>
  <si>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</si>
  <si>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</si>
  <si>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</si>
  <si>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</si>
  <si>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</si>
  <si>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</si>
  <si>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</si>
  <si>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</si>
  <si>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</si>
  <si>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</si>
  <si>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</si>
  <si>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</si>
  <si>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</si>
  <si>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</si>
  <si>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</si>
  <si>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</si>
  <si>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</si>
  <si>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</si>
  <si>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</si>
  <si>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</si>
  <si>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</si>
  <si>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</si>
  <si>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</si>
  <si>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</si>
  <si>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</si>
  <si>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</si>
  <si>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</si>
  <si>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</si>
  <si>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</si>
  <si>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</si>
  <si>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</si>
  <si>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</si>
  <si>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</si>
  <si>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</si>
  <si>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</si>
  <si>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</si>
  <si>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</si>
  <si>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</si>
  <si>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</si>
  <si>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</si>
  <si>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</si>
  <si>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</si>
  <si>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</si>
  <si>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</si>
  <si>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</si>
  <si>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</si>
  <si>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</si>
  <si>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</si>
  <si>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</si>
  <si>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</si>
  <si>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</si>
  <si>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</si>
  <si>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</si>
  <si>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</si>
  <si>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</si>
  <si>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</si>
  <si>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</si>
  <si>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</si>
  <si>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</si>
  <si>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</si>
  <si>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</si>
  <si>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</si>
  <si>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</si>
  <si>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</si>
  <si>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</si>
  <si>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</si>
  <si>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</si>
  <si>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</si>
  <si>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</si>
  <si>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</si>
  <si>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</si>
  <si>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</si>
  <si>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</si>
  <si>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</si>
  <si>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</si>
  <si>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</si>
  <si>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</si>
  <si>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</si>
  <si>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</si>
  <si>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</si>
  <si>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</si>
  <si>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</si>
  <si>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</si>
  <si>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</si>
  <si>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</si>
  <si>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</si>
  <si>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</si>
  <si>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</si>
  <si>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</si>
  <si>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</si>
  <si>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</si>
  <si>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</si>
  <si>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</si>
  <si>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</si>
  <si>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</si>
  <si>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</si>
  <si>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</si>
  <si>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</si>
  <si>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</si>
  <si>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</si>
  <si>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</si>
  <si>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</si>
  <si>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</si>
  <si>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</si>
  <si>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</si>
  <si>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</si>
  <si>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</si>
  <si>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</si>
  <si>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</si>
  <si>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</si>
  <si>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</si>
  <si>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</si>
  <si>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</si>
  <si>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</si>
  <si>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</si>
  <si>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</si>
  <si>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</si>
  <si>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</si>
  <si>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</si>
  <si>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</si>
  <si>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</si>
  <si>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</si>
  <si>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</si>
  <si>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</si>
  <si>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</si>
  <si>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</si>
  <si>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</si>
  <si>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</si>
  <si>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</si>
  <si>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</si>
  <si>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</si>
  <si>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</si>
  <si>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</si>
  <si>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</si>
  <si>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</si>
  <si>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</si>
  <si>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</si>
  <si>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</si>
  <si>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</si>
  <si>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</si>
  <si>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</si>
  <si>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</si>
  <si>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</si>
  <si>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</si>
  <si>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</si>
  <si>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</si>
  <si>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</si>
  <si>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</si>
  <si>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</si>
  <si>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</si>
  <si>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</si>
  <si>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</si>
  <si>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</si>
  <si>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</si>
  <si>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</si>
  <si>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</si>
  <si>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</si>
  <si>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</si>
  <si>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</si>
  <si>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</si>
  <si>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</si>
  <si>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</si>
  <si>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</si>
  <si>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</si>
  <si>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</si>
  <si>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</si>
  <si>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</si>
  <si>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</si>
  <si>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</si>
  <si>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</si>
  <si>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</si>
  <si>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</si>
  <si>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</si>
  <si>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</si>
  <si>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</si>
  <si>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</si>
  <si>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</si>
  <si>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</si>
  <si>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</si>
  <si>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</si>
  <si>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</si>
  <si>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</si>
  <si>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</si>
  <si>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</si>
  <si>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</si>
  <si>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</si>
  <si>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</si>
  <si>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</si>
  <si>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</si>
  <si>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</si>
  <si>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</si>
  <si>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</si>
  <si>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</si>
  <si>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</si>
  <si>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</si>
  <si>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</si>
  <si>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</si>
  <si>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</si>
  <si>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</si>
  <si>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</si>
  <si>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</si>
  <si>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</si>
  <si>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</si>
  <si>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</si>
  <si>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</si>
  <si>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</si>
  <si>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</si>
  <si>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</si>
  <si>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</si>
  <si>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</si>
  <si>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</si>
  <si>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</si>
  <si>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</si>
  <si>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</si>
  <si>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</si>
  <si>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</si>
  <si>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</si>
  <si>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</si>
  <si>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</si>
  <si>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</si>
  <si>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</si>
  <si>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</si>
  <si>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</si>
  <si>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</si>
  <si>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</si>
  <si>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</si>
  <si>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</si>
  <si>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</si>
  <si>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</si>
  <si>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</si>
  <si>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</si>
  <si>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</si>
  <si>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</si>
  <si>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</si>
  <si>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</si>
  <si>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</si>
  <si>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</si>
  <si>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</si>
  <si>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</si>
  <si>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</si>
  <si>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</si>
  <si>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</si>
  <si>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</si>
  <si>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</si>
  <si>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</si>
  <si>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</si>
  <si>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</si>
  <si>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</si>
  <si>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</si>
  <si>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</si>
  <si>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</si>
  <si>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</si>
  <si>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</si>
  <si>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</si>
  <si>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</si>
  <si>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</si>
  <si>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</si>
  <si>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</si>
  <si>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</si>
  <si>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</si>
  <si>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</si>
  <si>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</si>
  <si>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</si>
  <si>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</si>
  <si>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</si>
  <si>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</si>
  <si>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</si>
  <si>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</si>
  <si>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</si>
  <si>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</si>
  <si>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</si>
  <si>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</si>
  <si>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</si>
  <si>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</si>
  <si>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</si>
  <si>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</si>
  <si>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</si>
  <si>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</si>
  <si>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</si>
  <si>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</si>
  <si>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</si>
  <si>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</si>
  <si>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</si>
  <si>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</si>
  <si>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</si>
  <si>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</si>
  <si>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</si>
  <si>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</si>
  <si>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</si>
  <si>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</si>
  <si>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</si>
  <si>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</si>
  <si>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</si>
  <si>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</si>
  <si>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</si>
  <si>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</si>
  <si>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</si>
  <si>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</si>
  <si>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</si>
  <si>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</si>
  <si>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</si>
  <si>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</si>
  <si>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</si>
  <si>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</si>
  <si>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</si>
  <si>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</si>
  <si>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</si>
  <si>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</si>
  <si>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</si>
  <si>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</si>
  <si>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</si>
  <si>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</si>
  <si>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</si>
  <si>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</si>
  <si>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</si>
  <si>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</si>
  <si>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</si>
  <si>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</si>
  <si>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</si>
  <si>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</si>
  <si>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</si>
  <si>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</si>
  <si>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</si>
  <si>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</si>
  <si>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</si>
  <si>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</si>
  <si>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</si>
  <si>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</si>
  <si>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</si>
  <si>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</si>
  <si>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</si>
  <si>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</si>
  <si>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</si>
  <si>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</si>
  <si>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</si>
  <si>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</si>
  <si>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</si>
  <si>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</si>
  <si>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</si>
  <si>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</si>
  <si>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</si>
  <si>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</si>
  <si>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</si>
  <si>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</si>
  <si>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</si>
  <si>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</si>
  <si>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</si>
  <si>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</si>
  <si>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</si>
  <si>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</si>
  <si>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</si>
  <si>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</si>
  <si>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</si>
  <si>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</si>
  <si>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</si>
  <si>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</si>
  <si>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</si>
  <si>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</si>
  <si>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</si>
  <si>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</si>
  <si>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</si>
  <si>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</si>
  <si>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</si>
  <si>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</si>
  <si>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</si>
  <si>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</si>
  <si>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</si>
  <si>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</si>
  <si>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</si>
  <si>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</si>
  <si>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</si>
  <si>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</si>
  <si>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</si>
  <si>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</si>
  <si>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</si>
  <si>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</si>
  <si>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</si>
  <si>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</si>
  <si>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</si>
  <si>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</si>
  <si>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</si>
  <si>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</si>
  <si>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</si>
  <si>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</si>
  <si>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</si>
  <si>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</si>
  <si>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</si>
  <si>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</si>
  <si>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</si>
  <si>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</si>
  <si>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</si>
  <si>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</si>
  <si>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</si>
  <si>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</si>
  <si>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</si>
  <si>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</si>
  <si>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</si>
  <si>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</si>
  <si>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</si>
  <si>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</si>
  <si>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</si>
  <si>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</si>
  <si>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</si>
  <si>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</si>
  <si>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</si>
  <si>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</si>
  <si>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</si>
  <si>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</si>
  <si>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</si>
  <si>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</si>
  <si>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</si>
  <si>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</si>
  <si>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</si>
  <si>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</si>
  <si>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</si>
  <si>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</si>
  <si>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</si>
  <si>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</si>
  <si>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</si>
  <si>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</si>
  <si>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</si>
  <si>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</si>
  <si>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</si>
  <si>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</si>
  <si>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</si>
  <si>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</si>
  <si>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</si>
  <si>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</si>
  <si>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</si>
  <si>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</si>
  <si>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</si>
  <si>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</si>
  <si>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</si>
  <si>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</si>
  <si>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</si>
  <si>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</si>
  <si>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</si>
  <si>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</si>
  <si>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</si>
  <si>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</si>
  <si>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</si>
  <si>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</si>
  <si>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</si>
  <si>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</si>
  <si>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</si>
  <si>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</si>
  <si>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</si>
  <si>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</si>
  <si>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</si>
  <si>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</si>
  <si>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</si>
  <si>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</si>
  <si>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</si>
  <si>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</si>
  <si>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</si>
  <si>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</si>
  <si>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</si>
  <si>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</si>
  <si>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</si>
  <si>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</si>
  <si>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</si>
  <si>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</si>
  <si>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</si>
  <si>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</si>
  <si>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</si>
  <si>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</si>
  <si>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</si>
  <si>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</si>
  <si>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</si>
  <si>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</si>
  <si>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</si>
  <si>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</si>
  <si>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</si>
  <si>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</si>
  <si>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</si>
  <si>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</si>
  <si>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</si>
  <si>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</si>
  <si>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</si>
  <si>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</si>
  <si>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</si>
  <si>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</si>
  <si>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</si>
  <si>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</si>
  <si>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</si>
  <si>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</si>
  <si>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</si>
  <si>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</si>
  <si>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</si>
  <si>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</si>
  <si>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</si>
  <si>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</si>
  <si>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</si>
  <si>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</si>
  <si>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</si>
  <si>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</si>
  <si>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</si>
  <si>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</si>
  <si>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</si>
  <si>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</si>
  <si>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</si>
  <si>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</si>
  <si>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</si>
  <si>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</si>
  <si>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</si>
  <si>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</si>
  <si>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</si>
  <si>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</si>
  <si>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</si>
  <si>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</si>
  <si>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</si>
  <si>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</si>
  <si>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</si>
  <si>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</si>
  <si>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</si>
  <si>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</si>
  <si>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</si>
  <si>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</si>
  <si>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</si>
  <si>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</si>
  <si>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</si>
  <si>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</si>
  <si>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</si>
  <si>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</si>
  <si>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</si>
  <si>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</si>
  <si>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</si>
  <si>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</si>
  <si>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</si>
  <si>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</si>
  <si>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</si>
  <si>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</si>
  <si>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</si>
  <si>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</si>
  <si>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</si>
  <si>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</si>
  <si>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</si>
  <si>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</si>
  <si>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</si>
  <si>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</si>
  <si>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</si>
  <si>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</si>
  <si>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</si>
  <si>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</si>
  <si>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</si>
  <si>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</si>
  <si>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</si>
  <si>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</si>
  <si>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</si>
  <si>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</si>
  <si>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</si>
  <si>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</si>
  <si>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</si>
  <si>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</si>
  <si>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</si>
  <si>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</si>
  <si>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</si>
  <si>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</si>
  <si>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</si>
  <si>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</si>
  <si>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</si>
  <si>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</si>
  <si>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</si>
  <si>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</si>
  <si>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</si>
  <si>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</si>
  <si>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</si>
  <si>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</si>
  <si>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</si>
  <si>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</si>
  <si>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</si>
  <si>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</si>
  <si>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</si>
  <si>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</si>
  <si>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</si>
  <si>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</si>
  <si>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</si>
  <si>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</si>
  <si>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</si>
  <si>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</si>
  <si>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</si>
  <si>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</si>
  <si>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</si>
  <si>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</si>
  <si>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</si>
  <si>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</si>
  <si>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</si>
  <si>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</si>
  <si>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</si>
  <si>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</si>
  <si>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</si>
  <si>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</si>
  <si>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</si>
  <si>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</si>
  <si>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</si>
  <si>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</si>
  <si>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</si>
  <si>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</si>
  <si>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</si>
  <si>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</si>
  <si>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</si>
  <si>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</si>
  <si>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</si>
  <si>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</si>
  <si>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</si>
  <si>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</si>
  <si>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</si>
  <si>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</si>
  <si>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</si>
  <si>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</si>
  <si>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</si>
  <si>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</si>
  <si>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</si>
  <si>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</si>
  <si>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</si>
  <si>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</si>
  <si>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</si>
  <si>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</si>
  <si>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</si>
  <si>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</si>
  <si>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</si>
  <si>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</si>
  <si>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</si>
  <si>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</si>
  <si>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</si>
  <si>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</si>
  <si>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</si>
  <si>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</si>
  <si>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</si>
  <si>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</si>
  <si>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</si>
  <si>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</si>
  <si>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</si>
  <si>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</si>
  <si>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</si>
  <si>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</si>
  <si>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</si>
  <si>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</si>
  <si>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</si>
  <si>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</si>
  <si>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</si>
  <si>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</si>
  <si>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</si>
  <si>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</si>
  <si>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</si>
  <si>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</si>
  <si>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</si>
  <si>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</si>
  <si>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</si>
  <si>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</si>
  <si>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</si>
  <si>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</si>
  <si>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</si>
  <si>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</si>
  <si>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</si>
  <si>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</si>
  <si>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</si>
  <si>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</si>
  <si>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</si>
  <si>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</si>
  <si>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</si>
  <si>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</si>
  <si>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</si>
  <si>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</si>
  <si>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</si>
  <si>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</si>
  <si>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</si>
  <si>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</si>
  <si>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</si>
  <si>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</si>
  <si>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</si>
  <si>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</si>
  <si>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</si>
  <si>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</si>
  <si>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</si>
  <si>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</si>
  <si>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</si>
  <si>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</si>
  <si>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</si>
  <si>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</si>
  <si>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</si>
  <si>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</si>
  <si>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</si>
  <si>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</si>
  <si>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</si>
  <si>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</si>
  <si>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</si>
  <si>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</si>
  <si>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</si>
  <si>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</si>
  <si>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</si>
  <si>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</si>
  <si>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</si>
  <si>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</si>
  <si>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</si>
  <si>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</si>
  <si>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</si>
  <si>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</si>
  <si>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</si>
  <si>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</si>
  <si>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</si>
  <si>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</si>
  <si>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</si>
  <si>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</si>
  <si>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</si>
  <si>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</si>
  <si>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</si>
  <si>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</si>
  <si>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</si>
  <si>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</si>
  <si>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</si>
  <si>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</si>
  <si>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</si>
  <si>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</si>
  <si>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</si>
  <si>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</si>
  <si>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</si>
  <si>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</si>
  <si>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</si>
  <si>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</si>
  <si>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</si>
  <si>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</si>
  <si>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</si>
  <si>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</si>
  <si>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</si>
  <si>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</si>
  <si>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</si>
  <si>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</si>
  <si>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</si>
  <si>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</si>
  <si>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</si>
  <si>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</si>
  <si>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</si>
  <si>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</si>
  <si>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</si>
  <si>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</si>
  <si>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</si>
  <si>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</si>
  <si>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</si>
  <si>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</si>
  <si>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</si>
  <si>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</si>
  <si>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</si>
  <si>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</si>
  <si>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</si>
  <si>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</si>
  <si>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</si>
  <si>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</si>
  <si>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</si>
  <si>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</si>
  <si>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</si>
  <si>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</si>
  <si>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</si>
  <si>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</si>
  <si>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</si>
  <si>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</si>
  <si>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</si>
  <si>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</si>
  <si>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</si>
  <si>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</si>
  <si>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</si>
  <si>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</si>
  <si>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</si>
  <si>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</si>
  <si>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</si>
  <si>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</si>
  <si>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</si>
  <si>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</si>
  <si>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</si>
  <si>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</si>
  <si>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</si>
  <si>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</si>
  <si>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</si>
  <si>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</si>
  <si>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</si>
  <si>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</si>
  <si>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</si>
  <si>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</si>
  <si>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</si>
  <si>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</si>
  <si>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</si>
  <si>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</si>
  <si>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</si>
  <si>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</si>
  <si>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</si>
  <si>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</si>
  <si>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</si>
  <si>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</si>
  <si>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</si>
  <si>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</si>
  <si>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</si>
  <si>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</si>
  <si>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</si>
  <si>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</si>
  <si>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</si>
  <si>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</si>
  <si>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</si>
  <si>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</si>
  <si>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</si>
  <si>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</si>
  <si>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</si>
  <si>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</si>
  <si>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</si>
  <si>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</si>
  <si>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</si>
  <si>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</si>
  <si>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</si>
  <si>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</si>
  <si>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</si>
  <si>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</si>
  <si>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</si>
  <si>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</si>
  <si>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</si>
  <si>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</si>
  <si>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</si>
  <si>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</si>
  <si>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</si>
  <si>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</si>
  <si>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</si>
  <si>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</si>
  <si>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</si>
  <si>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</si>
  <si>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</si>
  <si>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</si>
  <si>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</si>
  <si>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</si>
  <si>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</si>
  <si>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</si>
  <si>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</si>
  <si>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</si>
  <si>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</si>
  <si>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</si>
  <si>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</si>
  <si>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</si>
  <si>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</si>
  <si>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</si>
  <si>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</si>
  <si>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</si>
  <si>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</si>
  <si>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</si>
  <si>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</si>
  <si>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</si>
  <si>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</si>
  <si>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</si>
  <si>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</si>
  <si>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</si>
  <si>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</si>
  <si>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</si>
  <si>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</si>
  <si>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</si>
  <si>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</si>
  <si>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</si>
  <si>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</si>
  <si>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</si>
  <si>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</si>
  <si>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</si>
  <si>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</si>
  <si>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</si>
  <si>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</si>
  <si>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</si>
  <si>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</si>
  <si>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</si>
  <si>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</si>
  <si>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</si>
  <si>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</si>
  <si>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</si>
  <si>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</si>
  <si>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</si>
  <si>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</si>
  <si>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</si>
  <si>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</si>
  <si>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</si>
  <si>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</si>
  <si>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</si>
  <si>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</si>
  <si>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</si>
  <si>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</si>
  <si>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</si>
  <si>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</si>
  <si>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</si>
  <si>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</si>
  <si>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</si>
  <si>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</si>
  <si>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</si>
  <si>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</si>
  <si>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</si>
  <si>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</si>
  <si>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</si>
  <si>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</si>
  <si>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</si>
  <si>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</si>
  <si>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</si>
  <si>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</si>
  <si>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</si>
  <si>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</si>
  <si>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</si>
  <si>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</si>
  <si>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</si>
  <si>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</si>
  <si>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</si>
  <si>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</si>
  <si>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</si>
  <si>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</si>
  <si>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</si>
  <si>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</si>
  <si>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</si>
  <si>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</si>
  <si>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</si>
  <si>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</si>
  <si>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</si>
  <si>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</si>
  <si>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</si>
  <si>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</si>
  <si>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</si>
  <si>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</si>
  <si>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</si>
  <si>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</si>
  <si>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</si>
  <si>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</si>
  <si>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</si>
  <si>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</si>
  <si>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</si>
  <si>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</si>
  <si>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</si>
  <si>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</si>
  <si>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</si>
  <si>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</si>
  <si>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</si>
  <si>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</si>
  <si>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</si>
  <si>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</si>
  <si>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</si>
  <si>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</si>
  <si>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</si>
  <si>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</si>
  <si>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</si>
  <si>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</si>
  <si>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</si>
  <si>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</si>
  <si>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</si>
  <si>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</si>
  <si>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</si>
  <si>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</si>
  <si>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</si>
  <si>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</si>
  <si>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</si>
  <si>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</si>
  <si>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</si>
  <si>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</si>
  <si>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</si>
  <si>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</si>
  <si>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</si>
  <si>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</si>
  <si>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</si>
  <si>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</si>
  <si>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</si>
  <si>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</si>
  <si>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</si>
  <si>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</si>
  <si>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</si>
  <si>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</si>
  <si>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</si>
  <si>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</si>
  <si>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</si>
  <si>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</si>
  <si>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</si>
  <si>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</si>
  <si>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</si>
  <si>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</si>
  <si>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</si>
  <si>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</si>
  <si>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</si>
  <si>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</si>
  <si>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</si>
  <si>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</si>
  <si>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</si>
  <si>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</si>
  <si>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</si>
  <si>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</si>
  <si>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</si>
  <si>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</si>
  <si>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</si>
  <si>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</si>
  <si>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</si>
  <si>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</si>
  <si>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</si>
  <si>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</si>
  <si>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</si>
  <si>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</si>
  <si>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</si>
  <si>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</si>
  <si>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</si>
  <si>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</si>
  <si>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</si>
  <si>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</si>
  <si>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</si>
  <si>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</si>
  <si>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</si>
  <si>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</si>
  <si>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</si>
  <si>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</si>
  <si>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</si>
  <si>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</si>
  <si>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</si>
  <si>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</si>
  <si>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</si>
  <si>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</si>
  <si>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</si>
  <si>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</si>
  <si>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</si>
  <si>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</si>
  <si>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</si>
  <si>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</si>
  <si>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</si>
  <si>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</si>
  <si>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</si>
  <si>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</si>
  <si>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</si>
  <si>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</si>
  <si>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</si>
  <si>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</si>
  <si>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</si>
  <si>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</si>
  <si>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</si>
  <si>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</si>
  <si>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</si>
  <si>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</si>
  <si>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</si>
  <si>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</si>
  <si>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</si>
  <si>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</si>
  <si>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</si>
  <si>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</si>
  <si>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</si>
  <si>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</si>
  <si>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</si>
  <si>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</si>
  <si>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</si>
  <si>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</si>
  <si>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</si>
  <si>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</si>
  <si>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</si>
  <si>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</si>
  <si>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</si>
  <si>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</si>
  <si>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</si>
  <si>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</si>
  <si>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</si>
  <si>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</si>
  <si>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</si>
  <si>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</si>
  <si>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</si>
  <si>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</si>
  <si>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</si>
  <si>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</si>
  <si>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</si>
  <si>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</si>
  <si>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</si>
  <si>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</si>
  <si>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</si>
  <si>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</si>
  <si>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</si>
  <si>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</si>
  <si>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</si>
  <si>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</si>
  <si>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</si>
  <si>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</si>
  <si>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</si>
  <si>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</si>
  <si>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</si>
  <si>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</si>
  <si>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</si>
  <si>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</si>
  <si>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</si>
  <si>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</si>
  <si>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</si>
  <si>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</si>
  <si>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</si>
  <si>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</si>
  <si>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</si>
  <si>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</si>
  <si>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</si>
  <si>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</si>
  <si>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</si>
  <si>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</si>
  <si>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</si>
  <si>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</si>
  <si>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</si>
  <si>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</si>
  <si>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</si>
  <si>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</si>
  <si>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</si>
  <si>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</si>
  <si>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</si>
  <si>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</si>
  <si>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</si>
  <si>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</si>
  <si>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</si>
  <si>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</si>
  <si>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</si>
  <si>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</si>
  <si>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</si>
  <si>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</si>
  <si>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</si>
  <si>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</si>
  <si>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</si>
  <si>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</si>
  <si>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</si>
  <si>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</si>
  <si>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</si>
  <si>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</si>
  <si>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</si>
  <si>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</si>
  <si>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</si>
  <si>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</si>
  <si>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</si>
  <si>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</si>
  <si>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</si>
  <si>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</si>
  <si>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</si>
  <si>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</si>
  <si>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</si>
  <si>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</si>
  <si>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</si>
  <si>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</si>
  <si>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</si>
  <si>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</si>
  <si>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</si>
  <si>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</si>
  <si>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</si>
  <si>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</si>
  <si>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</si>
  <si>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</si>
  <si>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</si>
  <si>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</si>
  <si>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</si>
  <si>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</si>
  <si>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</si>
  <si>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</si>
  <si>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</si>
  <si>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</si>
  <si>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</si>
  <si>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</si>
  <si>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</si>
  <si>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</si>
  <si>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</si>
  <si>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</si>
  <si>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</si>
  <si>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</si>
  <si>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</si>
  <si>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</si>
  <si>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</si>
  <si>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</si>
  <si>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</si>
  <si>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</si>
  <si>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</si>
  <si>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</si>
  <si>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</si>
  <si>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</si>
  <si>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</si>
  <si>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</si>
  <si>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</si>
  <si>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</si>
  <si>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</si>
  <si>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</si>
  <si>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</si>
  <si>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</si>
  <si>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</si>
  <si>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</si>
  <si>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</si>
  <si>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</si>
  <si>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</si>
  <si>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</si>
  <si>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</si>
  <si>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</si>
  <si>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</si>
  <si>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</si>
  <si>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</si>
  <si>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</si>
  <si>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</si>
  <si>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</si>
  <si>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</si>
  <si>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</si>
  <si>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</si>
  <si>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</si>
  <si>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</si>
  <si>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</si>
  <si>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</si>
  <si>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</si>
  <si>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</si>
  <si>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</si>
  <si>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</si>
  <si>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</si>
  <si>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</si>
  <si>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</si>
  <si>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</si>
  <si>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</si>
  <si>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</si>
  <si>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</si>
  <si>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</si>
  <si>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</si>
  <si>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</si>
  <si>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</si>
  <si>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</si>
  <si>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</si>
  <si>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</si>
  <si>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</si>
  <si>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</si>
  <si>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</si>
  <si>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</si>
  <si>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</si>
  <si>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</si>
  <si>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</si>
  <si>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</si>
  <si>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</si>
  <si>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</si>
  <si>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</si>
  <si>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</si>
  <si>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</si>
  <si>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</si>
  <si>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</si>
  <si>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</si>
  <si>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</si>
  <si>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</si>
  <si>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</si>
  <si>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</si>
  <si>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</si>
  <si>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</si>
  <si>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</si>
  <si>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</si>
  <si>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</si>
  <si>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</si>
  <si>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</si>
  <si>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</si>
  <si>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</si>
  <si>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</si>
  <si>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</si>
  <si>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</si>
  <si>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</si>
  <si>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</si>
  <si>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</si>
  <si>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</si>
  <si>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</si>
  <si>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</si>
  <si>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</si>
  <si>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</si>
  <si>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</si>
  <si>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</si>
  <si>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</si>
  <si>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</si>
  <si>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</si>
  <si>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</si>
  <si>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</si>
  <si>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</si>
  <si>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</si>
  <si>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</si>
  <si>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</si>
  <si>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</si>
  <si>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</si>
  <si>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</si>
  <si>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</si>
  <si>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</si>
  <si>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</si>
  <si>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</si>
  <si>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</si>
  <si>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</si>
  <si>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</si>
  <si>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</si>
  <si>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</si>
  <si>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</si>
  <si>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</si>
  <si>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</si>
  <si>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</si>
  <si>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</si>
  <si>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</si>
  <si>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</si>
  <si>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</si>
  <si>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</si>
  <si>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</si>
  <si>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</si>
  <si>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</si>
  <si>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</si>
  <si>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</si>
  <si>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</si>
  <si>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</si>
  <si>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</si>
  <si>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</si>
  <si>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</si>
  <si>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</si>
  <si>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</si>
  <si>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</si>
  <si>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</si>
  <si>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</si>
  <si>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</si>
  <si>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</si>
  <si>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</si>
  <si>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</si>
  <si>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</si>
  <si>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</si>
  <si>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</si>
  <si>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</si>
  <si>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</si>
  <si>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</si>
  <si>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</si>
  <si>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</si>
  <si>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</si>
  <si>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</si>
  <si>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</si>
  <si>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</si>
  <si>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</si>
  <si>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</si>
  <si>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</si>
  <si>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</si>
  <si>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</si>
  <si>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</si>
  <si>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</si>
  <si>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</si>
  <si>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</si>
  <si>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</si>
  <si>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</si>
  <si>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</si>
  <si>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</si>
  <si>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</si>
  <si>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</si>
  <si>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</si>
  <si>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</si>
  <si>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</si>
  <si>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</si>
  <si>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</si>
  <si>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</si>
  <si>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</si>
  <si>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</si>
  <si>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</si>
  <si>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</si>
  <si>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</si>
  <si>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</si>
  <si>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</si>
  <si>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</si>
  <si>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</si>
  <si>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</si>
  <si>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</si>
  <si>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</si>
  <si>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</si>
  <si>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</si>
  <si>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</si>
  <si>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</si>
  <si>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</si>
  <si>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</si>
  <si>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</si>
  <si>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</si>
  <si>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</si>
  <si>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</si>
  <si>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</si>
  <si>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</si>
  <si>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</si>
  <si>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</si>
  <si>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</si>
  <si>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</si>
  <si>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</si>
  <si>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</si>
  <si>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</si>
  <si>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</si>
  <si>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</si>
  <si>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</si>
  <si>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</si>
  <si>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</si>
  <si>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</si>
  <si>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</si>
  <si>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</si>
  <si>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</si>
  <si>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</si>
  <si>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</si>
  <si>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</si>
  <si>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</si>
  <si>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</si>
  <si>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</si>
  <si>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</si>
  <si>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</si>
  <si>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</si>
  <si>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</si>
  <si>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</si>
  <si>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</si>
  <si>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</si>
  <si>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</si>
  <si>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</si>
  <si>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</si>
  <si>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</si>
  <si>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</si>
  <si>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</si>
  <si>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</si>
  <si>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</si>
  <si>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</si>
  <si>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</si>
  <si>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</si>
  <si>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</si>
  <si>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</si>
  <si>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</si>
  <si>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</si>
  <si>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</si>
  <si>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</si>
  <si>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</si>
  <si>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</si>
  <si>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</si>
  <si>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</si>
  <si>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</si>
  <si>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</si>
  <si>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</si>
  <si>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</si>
  <si>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</si>
  <si>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</si>
  <si>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</si>
  <si>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</si>
  <si>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</si>
  <si>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</si>
  <si>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</si>
  <si>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</si>
  <si>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</si>
  <si>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</si>
  <si>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</si>
  <si>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</si>
  <si>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</si>
  <si>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</si>
  <si>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</si>
  <si>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</si>
  <si>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</si>
  <si>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</si>
  <si>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</si>
  <si>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</si>
  <si>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</si>
  <si>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</si>
  <si>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</si>
  <si>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</si>
  <si>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</si>
  <si>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</si>
  <si>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</si>
  <si>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</si>
  <si>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</si>
  <si>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</si>
  <si>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</si>
  <si>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</si>
  <si>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</si>
  <si>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</si>
  <si>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</si>
  <si>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</si>
  <si>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</si>
  <si>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</si>
  <si>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</si>
  <si>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</si>
  <si>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</si>
  <si>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</si>
  <si>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</si>
  <si>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</si>
  <si>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</si>
  <si>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</si>
  <si>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</si>
  <si>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</si>
  <si>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</si>
  <si>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</si>
  <si>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</si>
  <si>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</si>
  <si>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</si>
  <si>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</si>
  <si>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</si>
  <si>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</si>
  <si>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</si>
  <si>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</si>
  <si>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</si>
  <si>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</si>
  <si>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</si>
  <si>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</si>
  <si>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</si>
  <si>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</si>
  <si>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</si>
  <si>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</si>
  <si>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</si>
  <si>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</si>
  <si>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</si>
  <si>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</si>
  <si>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</si>
  <si>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</si>
  <si>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</si>
  <si>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</si>
  <si>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</si>
  <si>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</si>
  <si>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</si>
  <si>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</si>
  <si>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</si>
  <si>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</si>
  <si>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</si>
  <si>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</si>
  <si>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</si>
  <si>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</si>
  <si>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</si>
  <si>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</si>
  <si>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</si>
  <si>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</si>
  <si>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</si>
  <si>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</si>
  <si>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</si>
  <si>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</si>
  <si>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</si>
  <si>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</si>
  <si>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</si>
  <si>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</si>
  <si>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</si>
  <si>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</si>
  <si>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</si>
  <si>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</si>
  <si>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</si>
  <si>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</si>
  <si>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</si>
  <si>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</si>
  <si>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</si>
  <si>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</si>
  <si>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</si>
  <si>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</si>
  <si>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</si>
  <si>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</si>
  <si>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</si>
  <si>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</si>
  <si>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</si>
  <si>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</si>
  <si>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</si>
  <si>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</si>
  <si>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</si>
  <si>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</si>
  <si>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</si>
  <si>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</si>
  <si>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</si>
  <si>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</si>
  <si>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</si>
  <si>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</si>
  <si>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</si>
  <si>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</si>
  <si>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</si>
  <si>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</si>
  <si>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</si>
  <si>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</si>
  <si>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</si>
  <si>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</si>
  <si>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</si>
  <si>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</si>
  <si>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</si>
  <si>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</si>
  <si>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</si>
  <si>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</si>
  <si>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</si>
  <si>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</si>
  <si>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</si>
  <si>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</si>
  <si>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</si>
  <si>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</si>
  <si>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</si>
  <si>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</si>
  <si>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</si>
  <si>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</si>
  <si>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</si>
  <si>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</si>
  <si>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</si>
  <si>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</si>
  <si>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</si>
  <si>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</si>
  <si>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</si>
  <si>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</si>
  <si>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</si>
  <si>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</si>
  <si>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</si>
  <si>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</si>
  <si>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</si>
  <si>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</si>
  <si>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</si>
  <si>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</si>
  <si>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</si>
  <si>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</si>
  <si>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</si>
  <si>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</si>
  <si>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</si>
  <si>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</si>
  <si>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</si>
  <si>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</si>
  <si>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</si>
  <si>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</si>
  <si>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</si>
  <si>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</si>
  <si>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</si>
  <si>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</si>
  <si>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</si>
  <si>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</si>
  <si>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</si>
  <si>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</si>
  <si>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</si>
  <si>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</si>
  <si>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</si>
  <si>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</si>
  <si>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</si>
  <si>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</si>
  <si>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</si>
  <si>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</si>
  <si>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</si>
  <si>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</si>
  <si>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</si>
  <si>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</si>
  <si>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</si>
  <si>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</si>
  <si>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</si>
  <si>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</si>
  <si>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</si>
  <si>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</si>
  <si>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</si>
  <si>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</si>
  <si>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</si>
  <si>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</si>
  <si>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</si>
  <si>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</si>
  <si>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</si>
  <si>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</si>
  <si>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</si>
  <si>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</si>
  <si>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</si>
  <si>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</si>
  <si>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</si>
  <si>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</si>
  <si>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</si>
  <si>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</si>
  <si>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</si>
  <si>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</si>
  <si>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</si>
  <si>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</si>
  <si>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</si>
  <si>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</si>
  <si>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</si>
  <si>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</si>
  <si>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</si>
  <si>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</si>
  <si>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</si>
  <si>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</si>
  <si>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</si>
  <si>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</si>
  <si>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</si>
  <si>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</si>
  <si>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</si>
  <si>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</si>
  <si>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</si>
  <si>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</si>
  <si>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</si>
  <si>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</si>
  <si>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</si>
  <si>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</si>
  <si>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</si>
  <si>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</si>
  <si>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</si>
  <si>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</si>
  <si>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</si>
  <si>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</si>
  <si>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</si>
  <si>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</si>
  <si>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</si>
  <si>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</si>
  <si>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</si>
  <si>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</si>
  <si>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</si>
  <si>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</si>
  <si>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</si>
  <si>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</si>
  <si>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</si>
  <si>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</si>
  <si>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</si>
  <si>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</si>
  <si>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</si>
  <si>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</si>
  <si>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</si>
  <si>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</si>
  <si>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</si>
  <si>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</si>
  <si>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</si>
  <si>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</si>
  <si>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</si>
  <si>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</si>
  <si>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</si>
  <si>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</si>
  <si>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</si>
  <si>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</si>
  <si>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</si>
  <si>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</si>
  <si>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</si>
  <si>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</si>
  <si>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</si>
  <si>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</si>
  <si>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</si>
  <si>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</si>
  <si>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</si>
  <si>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</si>
  <si>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</si>
  <si>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</si>
  <si>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</si>
  <si>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</si>
  <si>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</si>
  <si>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</si>
  <si>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</si>
  <si>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</si>
  <si>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</si>
  <si>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</si>
  <si>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</si>
  <si>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</si>
  <si>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</si>
  <si>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</si>
  <si>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</si>
  <si>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</si>
  <si>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</si>
  <si>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</si>
  <si>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</si>
  <si>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</si>
  <si>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</si>
  <si>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</si>
  <si>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</si>
  <si>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</si>
  <si>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</si>
  <si>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</si>
  <si>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</si>
  <si>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</si>
  <si>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</si>
  <si>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</si>
  <si>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</si>
  <si>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</si>
  <si>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</si>
  <si>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</si>
  <si>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</si>
  <si>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</si>
  <si>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</si>
  <si>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</si>
  <si>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</si>
  <si>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</si>
  <si>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</si>
  <si>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</si>
  <si>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</si>
  <si>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</si>
  <si>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</si>
  <si>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</si>
  <si>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</si>
  <si>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</si>
  <si>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</si>
  <si>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</si>
  <si>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</si>
  <si>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</si>
  <si>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</si>
  <si>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</si>
  <si>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</si>
  <si>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</si>
  <si>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</si>
  <si>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</si>
  <si>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</si>
  <si>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</si>
  <si>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</si>
  <si>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</si>
  <si>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</si>
  <si>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</si>
  <si>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</si>
  <si>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</si>
  <si>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</si>
  <si>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</si>
  <si>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</si>
  <si>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</si>
  <si>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</si>
  <si>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</si>
  <si>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</si>
  <si>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</si>
  <si>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</si>
  <si>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</si>
  <si>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</si>
  <si>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</si>
  <si>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</si>
  <si>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</si>
  <si>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</si>
  <si>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</si>
  <si>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</si>
  <si>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</si>
  <si>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</si>
  <si>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</si>
  <si>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</si>
  <si>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</si>
  <si>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</si>
  <si>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</si>
  <si>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</si>
  <si>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</si>
  <si>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</si>
  <si>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</si>
  <si>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</si>
  <si>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</si>
  <si>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</si>
  <si>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</si>
  <si>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</si>
  <si>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</si>
  <si>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</si>
  <si>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</si>
  <si>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</si>
  <si>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</si>
  <si>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</si>
  <si>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</si>
  <si>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</si>
  <si>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</si>
  <si>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</si>
  <si>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</si>
  <si>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</si>
  <si>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</si>
  <si>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</si>
  <si>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</si>
  <si>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</si>
  <si>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</si>
  <si>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</si>
  <si>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</si>
  <si>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</si>
  <si>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</si>
  <si>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</si>
  <si>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</si>
  <si>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</si>
  <si>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</si>
  <si>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</si>
  <si>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</si>
  <si>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</si>
  <si>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</si>
  <si>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</si>
  <si>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</si>
  <si>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</si>
  <si>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</si>
  <si>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</si>
  <si>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</si>
  <si>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</si>
  <si>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</si>
  <si>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</si>
  <si>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</si>
  <si>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</si>
  <si>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</si>
  <si>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</si>
  <si>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</si>
  <si>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</si>
  <si>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</si>
  <si>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</si>
  <si>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</si>
  <si>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</si>
  <si>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</si>
  <si>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</si>
  <si>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</si>
  <si>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</si>
  <si>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</si>
  <si>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</si>
  <si>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</si>
  <si>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</si>
  <si>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</si>
  <si>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</si>
  <si>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</si>
  <si>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</si>
  <si>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</si>
  <si>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</si>
  <si>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</si>
  <si>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</si>
  <si>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</si>
  <si>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</si>
  <si>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</si>
  <si>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</si>
  <si>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</si>
  <si>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</si>
  <si>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</si>
  <si>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</si>
  <si>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</si>
  <si>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</si>
  <si>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</si>
  <si>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</si>
  <si>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</si>
  <si>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</si>
  <si>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</si>
  <si>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</si>
  <si>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</si>
  <si>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</si>
  <si>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</si>
  <si>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</si>
  <si>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</si>
  <si>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</si>
  <si>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</si>
  <si>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</si>
  <si>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</si>
  <si>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</si>
  <si>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</si>
  <si>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</si>
  <si>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</si>
  <si>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</si>
  <si>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</si>
  <si>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</si>
  <si>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</si>
  <si>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</si>
  <si>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</si>
  <si>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</si>
  <si>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</si>
  <si>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</si>
  <si>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</si>
  <si>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</si>
  <si>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</si>
  <si>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</si>
  <si>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</si>
  <si>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</si>
  <si>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</si>
  <si>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</si>
  <si>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</si>
  <si>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</si>
  <si>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</si>
  <si>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</si>
  <si>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</si>
  <si>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</si>
  <si>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</si>
  <si>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</si>
  <si>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</si>
  <si>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</si>
  <si>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</si>
  <si>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</si>
  <si>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</si>
  <si>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</si>
  <si>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</si>
  <si>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</si>
  <si>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</si>
  <si>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</si>
  <si>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</si>
  <si>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</si>
  <si>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</si>
  <si>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</si>
  <si>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</si>
  <si>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</si>
  <si>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</si>
  <si>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</si>
  <si>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</si>
  <si>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</si>
  <si>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</si>
  <si>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</si>
  <si>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</si>
  <si>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</si>
  <si>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</si>
  <si>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</si>
  <si>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</si>
  <si>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</si>
  <si>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</si>
  <si>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</si>
  <si>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</si>
  <si>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</si>
  <si>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</si>
  <si>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</si>
  <si>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</si>
  <si>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</si>
  <si>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</si>
  <si>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</si>
  <si>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</si>
  <si>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</si>
  <si>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</si>
  <si>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</si>
  <si>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</si>
  <si>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</si>
  <si>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</si>
  <si>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</si>
  <si>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</si>
  <si>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</si>
  <si>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</si>
  <si>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</si>
  <si>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</si>
  <si>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</si>
  <si>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</si>
  <si>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</si>
  <si>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</si>
  <si>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</si>
  <si>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</si>
  <si>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</si>
  <si>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</si>
  <si>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</si>
  <si>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</si>
  <si>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</si>
  <si>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</si>
  <si>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</si>
  <si>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</si>
  <si>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</si>
  <si>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</si>
  <si>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</si>
  <si>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</si>
  <si>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</si>
  <si>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</si>
  <si>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</si>
  <si>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</si>
  <si>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</si>
  <si>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</si>
  <si>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</si>
  <si>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</si>
  <si>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</si>
  <si>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</si>
  <si>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</si>
  <si>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</si>
  <si>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</si>
  <si>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</si>
  <si>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</si>
  <si>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</si>
  <si>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</si>
  <si>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</si>
  <si>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</si>
  <si>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</si>
  <si>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</si>
  <si>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</si>
  <si>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</si>
  <si>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</si>
  <si>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</si>
  <si>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</si>
  <si>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</si>
  <si>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</si>
  <si>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</si>
  <si>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</si>
  <si>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</si>
  <si>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</si>
  <si>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</si>
  <si>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</si>
  <si>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</si>
  <si>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</si>
  <si>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</si>
  <si>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</si>
  <si>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</si>
  <si>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</si>
  <si>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</si>
  <si>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</si>
  <si>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</si>
  <si>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</si>
  <si>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</si>
  <si>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</si>
  <si>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</si>
  <si>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</si>
  <si>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</si>
  <si>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</si>
  <si>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</si>
  <si>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</si>
  <si>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</si>
  <si>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</si>
  <si>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</si>
  <si>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</si>
  <si>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</si>
  <si>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</si>
  <si>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</si>
  <si>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</si>
  <si>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</si>
  <si>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</si>
  <si>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</si>
  <si>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</si>
  <si>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</si>
  <si>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</si>
  <si>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</si>
  <si>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</si>
  <si>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</si>
  <si>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</si>
  <si>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</si>
  <si>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</si>
  <si>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</si>
  <si>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</si>
  <si>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</si>
  <si>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</si>
  <si>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</si>
  <si>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</si>
  <si>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</si>
  <si>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</si>
  <si>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</si>
  <si>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</si>
  <si>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</si>
  <si>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</si>
  <si>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</si>
  <si>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</si>
  <si>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</si>
  <si>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</si>
  <si>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</si>
  <si>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</si>
  <si>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</si>
  <si>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</si>
  <si>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</si>
  <si>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</si>
  <si>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</si>
  <si>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</si>
  <si>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</si>
  <si>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</si>
  <si>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</si>
  <si>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</si>
  <si>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</si>
  <si>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</si>
  <si>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</si>
  <si>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</si>
  <si>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</si>
  <si>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</si>
  <si>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</si>
  <si>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</si>
  <si>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</si>
  <si>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</si>
  <si>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</si>
  <si>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</si>
  <si>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</si>
  <si>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</si>
  <si>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</si>
  <si>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</si>
  <si>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</si>
  <si>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</si>
  <si>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</si>
  <si>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</si>
  <si>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</si>
  <si>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</si>
  <si>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</si>
  <si>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</si>
  <si>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</si>
  <si>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</si>
  <si>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</si>
  <si>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</si>
  <si>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</si>
  <si>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</si>
  <si>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</si>
  <si>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</si>
  <si>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</si>
  <si>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</si>
  <si>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</si>
  <si>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</si>
  <si>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</si>
  <si>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</si>
  <si>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</si>
  <si>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</si>
  <si>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</si>
  <si>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</si>
  <si>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</si>
  <si>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</si>
  <si>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</si>
  <si>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</si>
  <si>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</si>
  <si>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</si>
  <si>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</si>
  <si>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</si>
  <si>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</si>
  <si>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</si>
  <si>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</si>
  <si>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</si>
  <si>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</si>
  <si>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</si>
  <si>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</si>
  <si>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</si>
  <si>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</si>
  <si>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</si>
  <si>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</si>
  <si>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</si>
  <si>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</si>
  <si>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</si>
  <si>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</si>
  <si>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</si>
  <si>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</si>
  <si>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</si>
  <si>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</si>
  <si>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</si>
  <si>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</si>
  <si>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</si>
  <si>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</si>
  <si>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</si>
  <si>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</si>
  <si>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</si>
  <si>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</si>
  <si>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</si>
  <si>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</si>
  <si>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</si>
  <si>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</si>
  <si>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</si>
  <si>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</si>
  <si>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</si>
  <si>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</si>
  <si>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</si>
  <si>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</si>
  <si>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</si>
  <si>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</si>
  <si>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</si>
  <si>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</si>
  <si>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</si>
  <si>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</si>
  <si>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</si>
  <si>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</si>
  <si>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</si>
  <si>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</si>
  <si>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</si>
  <si>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</si>
  <si>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</si>
  <si>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</si>
  <si>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</si>
  <si>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</si>
  <si>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</si>
  <si>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</si>
  <si>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</si>
  <si>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</si>
  <si>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</si>
  <si>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</si>
  <si>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</si>
  <si>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</si>
  <si>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</si>
  <si>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</si>
  <si>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</si>
  <si>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</si>
  <si>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</si>
  <si>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</si>
  <si>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</si>
  <si>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</si>
  <si>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</si>
  <si>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</si>
  <si>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</si>
  <si>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</si>
  <si>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</si>
  <si>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</si>
  <si>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</si>
  <si>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</si>
  <si>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</si>
  <si>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</si>
  <si>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</si>
  <si>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</si>
  <si>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</si>
  <si>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</si>
  <si>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</si>
  <si>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</si>
  <si>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</si>
  <si>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</si>
  <si>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</si>
  <si>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</si>
  <si>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</si>
  <si>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</si>
  <si>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</si>
  <si>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</si>
  <si>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</si>
  <si>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</si>
  <si>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</si>
  <si>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</si>
  <si>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</si>
  <si>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</si>
  <si>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</si>
  <si>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</si>
  <si>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</si>
  <si>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</si>
  <si>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</si>
  <si>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</si>
  <si>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</si>
  <si>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</si>
  <si>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</si>
  <si>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</si>
  <si>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</si>
  <si>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</si>
  <si>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</si>
  <si>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</si>
  <si>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</si>
  <si>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</si>
  <si>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</si>
  <si>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</si>
  <si>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</si>
  <si>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</si>
  <si>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</si>
  <si>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</si>
  <si>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</si>
  <si>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</si>
  <si>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</si>
  <si>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</si>
  <si>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</si>
  <si>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</si>
  <si>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</si>
  <si>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</si>
  <si>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</si>
  <si>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</si>
  <si>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</si>
  <si>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</si>
  <si>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</si>
  <si>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</si>
  <si>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</si>
  <si>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</si>
  <si>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</si>
  <si>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</si>
  <si>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</si>
  <si>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</si>
  <si>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</si>
  <si>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</si>
  <si>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</si>
  <si>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</si>
  <si>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</si>
  <si>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</si>
  <si>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</si>
  <si>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</si>
  <si>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</si>
  <si>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</si>
  <si>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</si>
  <si>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</si>
  <si>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</si>
  <si>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</si>
  <si>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</si>
  <si>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</si>
  <si>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</si>
  <si>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</si>
  <si>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</si>
  <si>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</si>
  <si>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</si>
  <si>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</si>
  <si>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</si>
  <si>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</si>
  <si>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</si>
  <si>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</si>
  <si>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</si>
  <si>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</si>
  <si>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</si>
  <si>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</si>
  <si>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</si>
  <si>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</si>
  <si>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</si>
  <si>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</si>
  <si>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</si>
  <si>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</si>
  <si>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</si>
  <si>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</si>
  <si>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</si>
  <si>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</si>
  <si>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</si>
  <si>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</si>
  <si>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</si>
  <si>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</si>
  <si>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</si>
  <si>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</si>
  <si>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</si>
  <si>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</si>
  <si>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</si>
  <si>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</si>
  <si>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</si>
  <si>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</si>
  <si>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</si>
  <si>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</si>
  <si>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</si>
  <si>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</si>
  <si>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</si>
  <si>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</si>
  <si>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</si>
  <si>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</si>
  <si>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</si>
  <si>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</si>
  <si>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</si>
  <si>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</si>
  <si>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</si>
  <si>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</si>
  <si>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</si>
  <si>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</si>
  <si>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</si>
  <si>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</si>
  <si>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</si>
  <si>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</si>
  <si>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</si>
  <si>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</si>
  <si>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</si>
  <si>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</si>
  <si>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</si>
  <si>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</si>
  <si>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</si>
  <si>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</si>
  <si>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</si>
  <si>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</si>
  <si>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</si>
  <si>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</si>
  <si>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</si>
  <si>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</si>
  <si>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</si>
  <si>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</si>
  <si>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</si>
  <si>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</si>
  <si>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</si>
  <si>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</si>
  <si>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</si>
  <si>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</si>
  <si>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</si>
  <si>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</si>
  <si>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</si>
  <si>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</si>
  <si>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</si>
  <si>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</si>
  <si>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</si>
  <si>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</si>
  <si>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</si>
  <si>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</si>
  <si>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</si>
  <si>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</si>
  <si>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</si>
  <si>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</si>
  <si>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</si>
  <si>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</si>
  <si>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</si>
  <si>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</si>
  <si>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</si>
  <si>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</si>
  <si>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</si>
  <si>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</si>
  <si>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</si>
  <si>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</si>
  <si>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</si>
  <si>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</si>
  <si>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</si>
  <si>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</si>
  <si>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</si>
  <si>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</si>
  <si>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</si>
  <si>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</si>
  <si>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</si>
  <si>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</si>
  <si>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</si>
  <si>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</si>
  <si>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</si>
  <si>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</si>
  <si>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</si>
  <si>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</si>
  <si>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</si>
  <si>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</si>
  <si>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</si>
  <si>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</si>
  <si>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</si>
  <si>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</si>
  <si>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</si>
  <si>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</si>
  <si>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</si>
  <si>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</si>
  <si>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</si>
  <si>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</si>
  <si>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</si>
  <si>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</si>
  <si>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</si>
  <si>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</si>
  <si>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</si>
  <si>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</si>
  <si>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</si>
  <si>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</si>
  <si>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</si>
  <si>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</si>
  <si>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</si>
  <si>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</si>
  <si>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</si>
  <si>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</si>
  <si>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</si>
  <si>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</si>
  <si>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</si>
  <si>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</si>
  <si>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</si>
  <si>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</si>
  <si>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</si>
  <si>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</si>
  <si>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</si>
  <si>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</si>
  <si>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</si>
  <si>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</si>
  <si>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</si>
  <si>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</si>
  <si>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</si>
  <si>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</si>
  <si>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</si>
  <si>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</si>
  <si>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</si>
  <si>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</si>
  <si>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</si>
  <si>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</si>
  <si>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</si>
  <si>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</si>
  <si>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</si>
  <si>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</si>
  <si>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</si>
  <si>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</si>
  <si>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</si>
  <si>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</si>
  <si>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</si>
  <si>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</si>
  <si>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</si>
  <si>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</si>
  <si>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</si>
  <si>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</si>
  <si>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</si>
  <si>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</si>
  <si>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</si>
  <si>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</si>
  <si>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</si>
  <si>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</si>
  <si>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</si>
  <si>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</si>
  <si>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</si>
  <si>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</si>
  <si>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</si>
  <si>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</si>
  <si>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</si>
  <si>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</si>
  <si>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</si>
  <si>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</si>
  <si>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</si>
  <si>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</si>
  <si>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</si>
  <si>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</si>
  <si>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</si>
  <si>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</si>
  <si>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</si>
  <si>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</si>
  <si>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</si>
  <si>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</si>
  <si>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</si>
  <si>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</si>
  <si>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</si>
  <si>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</si>
  <si>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</si>
  <si>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</si>
  <si>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</si>
  <si>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</si>
  <si>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</si>
  <si>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</si>
  <si>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</si>
  <si>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</si>
  <si>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</si>
  <si>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</si>
  <si>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</si>
  <si>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</si>
  <si>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</si>
  <si>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</si>
  <si>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</si>
  <si>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</si>
  <si>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</si>
  <si>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</si>
  <si>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</si>
  <si>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</si>
  <si>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</si>
  <si>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</si>
  <si>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</si>
  <si>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</si>
  <si>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</si>
  <si>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</si>
  <si>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</si>
  <si>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</si>
  <si>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</si>
  <si>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</si>
  <si>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</si>
  <si>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</si>
  <si>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</si>
  <si>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</si>
  <si>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</si>
  <si>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</si>
  <si>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</si>
  <si>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</si>
  <si>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</si>
  <si>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</si>
  <si>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</si>
  <si>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</si>
  <si>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</si>
  <si>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</si>
  <si>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</si>
  <si>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</si>
  <si>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</si>
  <si>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</si>
  <si>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</si>
  <si>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</si>
  <si>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</si>
  <si>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</si>
  <si>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</si>
  <si>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</si>
  <si>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</si>
  <si>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</si>
  <si>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</si>
  <si>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</si>
  <si>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</si>
  <si>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</si>
  <si>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</si>
  <si>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</si>
  <si>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</si>
  <si>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</si>
  <si>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</si>
  <si>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</si>
  <si>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</si>
  <si>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</si>
  <si>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</si>
  <si>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</si>
  <si>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</si>
  <si>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</si>
  <si>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</si>
  <si>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</si>
  <si>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</si>
  <si>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</si>
  <si>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</si>
  <si>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</si>
  <si>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</si>
  <si>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</si>
  <si>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</si>
  <si>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</si>
  <si>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</si>
  <si>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</si>
  <si>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</si>
  <si>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</si>
  <si>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</si>
  <si>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</si>
  <si>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</si>
  <si>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</si>
  <si>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</si>
  <si>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</si>
  <si>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</si>
  <si>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</si>
  <si>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</si>
  <si>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</si>
  <si>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</si>
  <si>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</si>
  <si>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</si>
  <si>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</si>
  <si>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</si>
  <si>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</si>
  <si>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</si>
  <si>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</si>
  <si>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</si>
  <si>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</si>
  <si>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</si>
  <si>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</si>
  <si>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</si>
  <si>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</si>
  <si>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</si>
  <si>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</si>
  <si>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</si>
  <si>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</si>
  <si>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</si>
  <si>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</si>
  <si>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</si>
  <si>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</si>
  <si>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</si>
  <si>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</si>
  <si>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</si>
  <si>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</si>
  <si>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</si>
  <si>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</si>
  <si>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</si>
  <si>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</si>
  <si>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</si>
  <si>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</si>
  <si>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</si>
  <si>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</si>
  <si>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</si>
  <si>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</si>
  <si>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</si>
  <si>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</si>
  <si>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</si>
  <si>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</si>
  <si>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</si>
  <si>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</si>
  <si>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</si>
  <si>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</si>
  <si>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</si>
  <si>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</si>
  <si>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</si>
  <si>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</si>
  <si>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</si>
  <si>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</si>
  <si>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</si>
  <si>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</si>
  <si>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</si>
  <si>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</si>
  <si>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</si>
  <si>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</si>
  <si>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</si>
  <si>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</si>
  <si>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</si>
  <si>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</si>
  <si>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</si>
  <si>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</si>
  <si>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</si>
  <si>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</si>
  <si>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</si>
  <si>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</si>
  <si>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</si>
  <si>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</si>
  <si>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</si>
  <si>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</si>
  <si>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</si>
  <si>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</si>
  <si>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</si>
  <si>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</si>
  <si>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</si>
  <si>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</si>
  <si>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</si>
  <si>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</si>
  <si>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</si>
  <si>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</si>
  <si>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</si>
  <si>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</si>
  <si>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</si>
  <si>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</si>
  <si>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</si>
  <si>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</si>
  <si>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</si>
  <si>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</si>
  <si>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</si>
  <si>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</si>
  <si>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</si>
  <si>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</si>
  <si>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</si>
  <si>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</si>
  <si>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</si>
  <si>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</si>
  <si>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</si>
  <si>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</si>
  <si>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</si>
  <si>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</si>
  <si>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</si>
  <si>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</si>
  <si>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</si>
  <si>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</si>
  <si>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</si>
  <si>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</si>
  <si>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</si>
  <si>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</si>
  <si>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</si>
  <si>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</si>
  <si>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</si>
  <si>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</si>
  <si>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</si>
  <si>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</si>
  <si>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</si>
  <si>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</si>
  <si>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</si>
  <si>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</si>
  <si>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</si>
  <si>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</si>
  <si>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</si>
  <si>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</si>
  <si>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</si>
  <si>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</si>
  <si>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</si>
  <si>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</si>
  <si>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</si>
  <si>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</si>
  <si>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</si>
  <si>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</si>
  <si>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</si>
  <si>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</si>
  <si>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</si>
  <si>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</si>
  <si>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</si>
  <si>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</si>
  <si>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</si>
  <si>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</si>
  <si>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</si>
  <si>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</si>
  <si>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</si>
  <si>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</si>
  <si>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</si>
  <si>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</si>
  <si>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</si>
  <si>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</si>
  <si>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</si>
  <si>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</si>
  <si>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</si>
  <si>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</si>
  <si>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</si>
  <si>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</si>
  <si>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</si>
  <si>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</si>
  <si>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</si>
  <si>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</si>
  <si>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</si>
  <si>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</si>
  <si>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</si>
  <si>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</si>
  <si>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</si>
  <si>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</si>
  <si>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</si>
  <si>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</si>
  <si>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</si>
  <si>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</si>
  <si>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</si>
  <si>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</si>
  <si>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</si>
  <si>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</si>
  <si>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</si>
  <si>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</si>
  <si>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</si>
  <si>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</si>
  <si>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</si>
  <si>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</si>
  <si>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</si>
  <si>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</si>
  <si>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</si>
  <si>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</si>
  <si>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</si>
  <si>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</si>
  <si>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</si>
  <si>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</si>
  <si>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</si>
  <si>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</si>
  <si>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</si>
  <si>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</si>
  <si>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</si>
  <si>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</si>
  <si>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</si>
  <si>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</si>
  <si>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</si>
  <si>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</si>
  <si>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</si>
  <si>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</si>
  <si>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</si>
  <si>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</si>
  <si>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</si>
  <si>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</si>
  <si>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</si>
  <si>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</si>
  <si>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</si>
  <si>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</si>
  <si>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</si>
  <si>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</si>
  <si>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</si>
  <si>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</si>
  <si>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</si>
  <si>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</si>
  <si>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</si>
  <si>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</si>
  <si>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</si>
  <si>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</si>
  <si>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</si>
  <si>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</si>
  <si>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</si>
  <si>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</si>
  <si>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</si>
  <si>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</si>
  <si>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</si>
  <si>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</si>
  <si>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</si>
  <si>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</si>
  <si>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</si>
  <si>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</si>
  <si>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</si>
  <si>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</si>
  <si>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</si>
  <si>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</si>
  <si>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</si>
  <si>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</si>
  <si>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</si>
  <si>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</si>
  <si>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</si>
  <si>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</si>
  <si>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</si>
  <si>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</si>
  <si>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</si>
  <si>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</si>
  <si>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</si>
  <si>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</si>
  <si>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</si>
  <si>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</si>
  <si>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</si>
  <si>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</si>
  <si>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</si>
  <si>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</si>
  <si>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</si>
  <si>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</si>
  <si>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</si>
  <si>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</si>
  <si>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</si>
  <si>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</si>
  <si>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</si>
  <si>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</si>
  <si>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</si>
  <si>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</si>
  <si>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</si>
  <si>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</si>
  <si>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</si>
  <si>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</si>
  <si>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</si>
  <si>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</si>
  <si>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</si>
  <si>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</si>
  <si>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</si>
  <si>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</si>
  <si>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</si>
  <si>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</si>
  <si>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</si>
  <si>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</si>
  <si>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</si>
  <si>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</si>
  <si>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</si>
  <si>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</si>
  <si>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</si>
  <si>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</si>
  <si>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</si>
  <si>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</si>
  <si>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</si>
  <si>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</si>
  <si>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</si>
  <si>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</si>
  <si>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</si>
  <si>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</si>
  <si>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</si>
  <si>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</si>
  <si>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</si>
  <si>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</si>
  <si>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</si>
  <si>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</si>
  <si>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</si>
  <si>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</si>
  <si>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</si>
  <si>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</si>
  <si>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</si>
  <si>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</si>
  <si>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</si>
  <si>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</si>
  <si>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</si>
  <si>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</si>
  <si>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</si>
  <si>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</si>
  <si>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</si>
  <si>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</si>
  <si>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</si>
  <si>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</si>
  <si>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</si>
  <si>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</si>
  <si>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</si>
  <si>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</si>
  <si>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</si>
  <si>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</si>
  <si>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</si>
  <si>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</si>
  <si>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</si>
  <si>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</si>
  <si>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</si>
  <si>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</si>
  <si>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</si>
  <si>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</si>
  <si>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</si>
  <si>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</si>
  <si>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</si>
  <si>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</si>
  <si>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</si>
  <si>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</si>
  <si>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</si>
  <si>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</si>
  <si>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</si>
  <si>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</si>
  <si>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</si>
  <si>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</si>
  <si>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</si>
  <si>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</si>
  <si>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</si>
  <si>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</si>
  <si>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</si>
  <si>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</si>
  <si>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</si>
  <si>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</si>
  <si>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</si>
  <si>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</si>
  <si>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</si>
  <si>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</si>
  <si>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</si>
  <si>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</si>
  <si>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</si>
  <si>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</si>
  <si>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</si>
  <si>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</si>
  <si>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</si>
  <si>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</si>
  <si>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</si>
  <si>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</si>
  <si>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</si>
  <si>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</si>
  <si>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</si>
  <si>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</si>
  <si>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</si>
  <si>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</si>
  <si>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</si>
  <si>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</si>
  <si>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</si>
  <si>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</si>
  <si>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</si>
  <si>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</si>
  <si>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</si>
  <si>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</si>
  <si>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</si>
  <si>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</si>
  <si>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</si>
  <si>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</si>
  <si>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</si>
  <si>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</si>
  <si>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</si>
  <si>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</si>
  <si>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</si>
  <si>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</si>
  <si>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</si>
  <si>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</si>
  <si>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</si>
  <si>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</si>
  <si>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</si>
  <si>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</si>
  <si>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</si>
  <si>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</si>
  <si>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</si>
  <si>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</si>
  <si>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</si>
  <si>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</si>
  <si>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</si>
  <si>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</si>
  <si>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</si>
  <si>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</si>
  <si>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</si>
  <si>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</si>
  <si>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</si>
  <si>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</si>
  <si>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</si>
  <si>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</si>
  <si>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</si>
  <si>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</si>
  <si>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</si>
  <si>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</si>
  <si>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</si>
  <si>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</si>
  <si>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</si>
  <si>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</si>
  <si>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</si>
  <si>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</si>
  <si>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</si>
  <si>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</si>
  <si>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</si>
  <si>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</si>
  <si>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</si>
  <si>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</si>
  <si>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</si>
  <si>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</si>
  <si>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</si>
  <si>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</si>
  <si>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</si>
  <si>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</si>
  <si>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</si>
  <si>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</si>
  <si>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</si>
  <si>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</si>
  <si>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</si>
  <si>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</si>
  <si>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</si>
  <si>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</si>
  <si>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</si>
  <si>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</si>
  <si>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</si>
  <si>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</si>
  <si>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</si>
  <si>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</si>
  <si>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</si>
  <si>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</si>
  <si>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</si>
  <si>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</si>
  <si>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</si>
  <si>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</si>
  <si>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</si>
  <si>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</si>
  <si>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</si>
  <si>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</si>
  <si>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</si>
  <si>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</si>
  <si>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</si>
  <si>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</si>
  <si>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</si>
  <si>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</si>
  <si>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</si>
  <si>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</si>
  <si>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</si>
  <si>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</si>
  <si>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</si>
  <si>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</si>
  <si>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</si>
  <si>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</si>
  <si>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</si>
  <si>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</si>
  <si>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</si>
  <si>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</si>
  <si>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</si>
  <si>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</si>
  <si>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</si>
  <si>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</si>
  <si>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</si>
  <si>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</si>
  <si>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</si>
  <si>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</si>
  <si>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</si>
  <si>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</si>
  <si>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</si>
  <si>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</si>
  <si>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</si>
  <si>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</si>
  <si>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</si>
  <si>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</si>
  <si>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</si>
  <si>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</si>
  <si>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</si>
  <si>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</si>
  <si>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</si>
  <si>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</si>
  <si>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</si>
  <si>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</si>
  <si>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</si>
  <si>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</si>
  <si>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</si>
  <si>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</si>
  <si>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</si>
  <si>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</si>
  <si>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</si>
  <si>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</si>
  <si>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</si>
  <si>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</si>
  <si>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</si>
  <si>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</si>
  <si>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</si>
  <si>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</si>
  <si>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</si>
  <si>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</si>
  <si>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</si>
  <si>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</si>
  <si>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</si>
  <si>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</si>
  <si>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</si>
  <si>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</si>
  <si>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</si>
  <si>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</si>
  <si>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</si>
  <si>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</si>
  <si>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</si>
  <si>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</si>
  <si>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</si>
  <si>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</si>
  <si>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</si>
  <si>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</si>
  <si>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</si>
  <si>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</si>
  <si>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</si>
  <si>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</si>
  <si>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</si>
  <si>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</si>
  <si>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</si>
  <si>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</si>
  <si>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</si>
  <si>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</si>
  <si>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</si>
  <si>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</si>
  <si>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</si>
  <si>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</si>
  <si>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</si>
  <si>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</si>
  <si>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</si>
  <si>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</si>
  <si>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</si>
  <si>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</si>
  <si>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</si>
  <si>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</si>
  <si>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</si>
  <si>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</si>
  <si>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</si>
  <si>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</si>
  <si>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</si>
  <si>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</si>
  <si>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</si>
  <si>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</si>
  <si>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</si>
  <si>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</si>
  <si>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</si>
  <si>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</si>
  <si>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</si>
  <si>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</si>
  <si>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</si>
  <si>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</si>
  <si>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</si>
  <si>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</si>
  <si>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</si>
  <si>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</si>
  <si>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</si>
  <si>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</si>
  <si>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</si>
  <si>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</si>
  <si>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</si>
  <si>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</si>
  <si>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</si>
  <si>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</si>
  <si>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</si>
  <si>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</si>
  <si>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</si>
  <si>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</si>
  <si>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</si>
  <si>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</si>
  <si>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</si>
  <si>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</si>
  <si>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</si>
  <si>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</si>
  <si>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</si>
  <si>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</si>
  <si>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</si>
  <si>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</si>
  <si>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</si>
  <si>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</si>
  <si>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</si>
  <si>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</si>
  <si>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</si>
  <si>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</si>
  <si>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</si>
  <si>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</si>
  <si>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</si>
  <si>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</si>
  <si>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</si>
  <si>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</si>
  <si>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</si>
  <si>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</si>
  <si>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</si>
  <si>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</si>
  <si>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</si>
  <si>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</si>
  <si>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</si>
  <si>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</si>
  <si>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</si>
  <si>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</si>
  <si>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</si>
  <si>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</si>
  <si>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</si>
  <si>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</si>
  <si>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</si>
  <si>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</si>
  <si>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</si>
  <si>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</si>
  <si>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</si>
  <si>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</si>
  <si>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</si>
  <si>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</si>
  <si>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</si>
  <si>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</si>
  <si>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</si>
  <si>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</si>
  <si>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</si>
  <si>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</si>
  <si>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</si>
  <si>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</si>
  <si>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</si>
  <si>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</si>
  <si>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</si>
  <si>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</si>
  <si>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</si>
  <si>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</si>
  <si>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</si>
  <si>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</si>
  <si>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</si>
  <si>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</si>
  <si>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</si>
  <si>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</si>
  <si>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</si>
  <si>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</si>
  <si>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</si>
  <si>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</si>
  <si>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</si>
  <si>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</si>
  <si>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</si>
  <si>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</si>
  <si>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</si>
  <si>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</si>
  <si>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</si>
  <si>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</si>
  <si>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</si>
  <si>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</si>
  <si>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</si>
  <si>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</si>
  <si>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</si>
  <si>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</si>
  <si>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</si>
  <si>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</si>
  <si>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</si>
  <si>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</si>
  <si>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</si>
  <si>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</si>
  <si>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</si>
  <si>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</si>
  <si>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</si>
  <si>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</si>
  <si>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</si>
  <si>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</si>
  <si>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</si>
  <si>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</si>
  <si>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</si>
  <si>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</si>
  <si>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</si>
  <si>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</si>
  <si>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</si>
  <si>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</si>
  <si>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</si>
  <si>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</si>
  <si>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</si>
  <si>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</si>
  <si>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</si>
  <si>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</si>
  <si>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</si>
  <si>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</si>
  <si>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</si>
  <si>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</si>
  <si>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</si>
  <si>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</si>
  <si>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</si>
  <si>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</si>
  <si>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</si>
  <si>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</si>
  <si>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</si>
  <si>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</si>
  <si>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</si>
  <si>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</si>
  <si>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</si>
  <si>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</si>
  <si>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</si>
  <si>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</si>
  <si>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</si>
  <si>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</si>
  <si>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</si>
  <si>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</si>
  <si>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</si>
  <si>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</si>
  <si>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</si>
  <si>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</si>
  <si>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</si>
  <si>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</si>
  <si>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</si>
  <si>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</si>
  <si>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</si>
  <si>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</si>
  <si>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</si>
  <si>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</si>
  <si>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</si>
  <si>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</si>
  <si>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</si>
  <si>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</si>
  <si>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</si>
  <si>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</si>
  <si>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</si>
  <si>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</si>
  <si>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</si>
  <si>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</si>
  <si>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</si>
  <si>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</si>
  <si>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</si>
  <si>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</si>
  <si>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</si>
  <si>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</si>
  <si>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</si>
  <si>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</si>
  <si>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</si>
  <si>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</si>
  <si>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</si>
  <si>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</si>
  <si>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</si>
  <si>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</si>
  <si>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</si>
  <si>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</si>
  <si>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</si>
  <si>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</si>
  <si>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</si>
  <si>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</si>
  <si>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</si>
  <si>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</si>
  <si>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</si>
  <si>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</si>
  <si>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</si>
  <si>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</si>
  <si>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</si>
  <si>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</si>
  <si>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</si>
  <si>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</si>
  <si>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</si>
  <si>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</si>
  <si>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</si>
  <si>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</si>
  <si>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</si>
  <si>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</si>
  <si>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</si>
  <si>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</si>
  <si>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</si>
  <si>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</si>
  <si>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</si>
  <si>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</si>
  <si>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</si>
  <si>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</si>
  <si>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</si>
  <si>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</si>
  <si>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</si>
  <si>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</si>
  <si>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</si>
  <si>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</si>
  <si>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</si>
  <si>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</si>
  <si>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</si>
  <si>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</si>
  <si>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</si>
  <si>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</si>
  <si>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</si>
  <si>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</si>
  <si>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</si>
  <si>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</si>
  <si>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</si>
  <si>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</si>
  <si>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</si>
  <si>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</si>
  <si>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</si>
  <si>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</si>
  <si>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</si>
  <si>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</si>
  <si>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</si>
  <si>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</si>
  <si>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</si>
  <si>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</si>
  <si>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</si>
  <si>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</si>
  <si>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</si>
  <si>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</si>
  <si>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</si>
  <si>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</si>
  <si>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</si>
  <si>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</si>
  <si>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</si>
  <si>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</si>
  <si>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</si>
  <si>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</si>
  <si>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</si>
  <si>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</si>
  <si>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</si>
  <si>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</si>
  <si>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</si>
  <si>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</si>
  <si>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</si>
  <si>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</si>
  <si>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</si>
  <si>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</si>
  <si>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</si>
  <si>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</si>
  <si>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</si>
  <si>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</si>
  <si>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</si>
  <si>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</si>
  <si>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</si>
  <si>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</si>
  <si>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</si>
  <si>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</si>
  <si>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</si>
  <si>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</si>
  <si>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</si>
  <si>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</si>
  <si>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</si>
  <si>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</si>
  <si>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</si>
  <si>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</si>
  <si>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</si>
  <si>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</si>
  <si>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</si>
  <si>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</si>
  <si>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</si>
  <si>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</si>
  <si>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</si>
  <si>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</si>
  <si>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</si>
  <si>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</si>
  <si>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</si>
  <si>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</si>
  <si>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</si>
  <si>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</si>
  <si>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</si>
  <si>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</si>
  <si>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</si>
  <si>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</si>
  <si>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</si>
  <si>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</si>
  <si>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</si>
  <si>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</si>
  <si>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</si>
  <si>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</si>
  <si>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</si>
  <si>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</si>
  <si>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</si>
  <si>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</si>
  <si>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</si>
  <si>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</si>
  <si>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</si>
  <si>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</si>
  <si>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</si>
  <si>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</si>
  <si>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</si>
  <si>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</si>
  <si>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</si>
  <si>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</si>
  <si>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</si>
  <si>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</si>
  <si>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</si>
  <si>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</si>
  <si>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</si>
  <si>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</si>
  <si>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</si>
  <si>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</si>
  <si>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</si>
  <si>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</si>
  <si>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</si>
  <si>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</si>
  <si>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</si>
  <si>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</si>
  <si>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</si>
  <si>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</si>
  <si>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</si>
  <si>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</si>
  <si>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</si>
  <si>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</si>
  <si>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</si>
  <si>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</si>
  <si>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</si>
  <si>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</si>
  <si>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</si>
  <si>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</si>
  <si>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</si>
  <si>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</si>
  <si>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</si>
  <si>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</si>
  <si>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</si>
  <si>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</si>
  <si>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</si>
  <si>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</si>
  <si>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</si>
  <si>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</si>
  <si>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</si>
  <si>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</si>
  <si>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</si>
  <si>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</si>
  <si>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</si>
  <si>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</si>
  <si>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</si>
  <si>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</si>
  <si>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</si>
  <si>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</si>
  <si>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</si>
  <si>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</si>
  <si>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</si>
  <si>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</si>
  <si>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</si>
  <si>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</si>
  <si>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</si>
  <si>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</si>
  <si>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</si>
  <si>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</si>
  <si>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</si>
  <si>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</si>
  <si>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</si>
  <si>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</si>
  <si>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</si>
  <si>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</si>
  <si>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</si>
  <si>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</si>
  <si>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</si>
  <si>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</si>
  <si>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</si>
  <si>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</si>
  <si>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</si>
  <si>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</si>
  <si>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</si>
  <si>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</si>
  <si>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</si>
  <si>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</si>
  <si>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</si>
  <si>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</si>
  <si>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</si>
  <si>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</si>
  <si>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</si>
  <si>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</si>
  <si>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</si>
  <si>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</si>
  <si>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</si>
  <si>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</si>
  <si>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</si>
  <si>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</si>
  <si>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</si>
  <si>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</si>
  <si>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</si>
  <si>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</si>
  <si>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</si>
  <si>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</si>
  <si>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</si>
  <si>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</si>
  <si>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</si>
  <si>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</si>
  <si>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</si>
  <si>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</si>
  <si>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</si>
  <si>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</si>
  <si>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</si>
  <si>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</si>
  <si>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</si>
  <si>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</si>
  <si>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</si>
  <si>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</si>
  <si>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</si>
  <si>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</si>
  <si>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</si>
  <si>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</si>
  <si>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</si>
  <si>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</si>
  <si>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</si>
  <si>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</si>
  <si>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</si>
  <si>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</si>
  <si>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</si>
  <si>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</si>
  <si>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</si>
  <si>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</si>
  <si>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</si>
  <si>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</si>
  <si>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</si>
  <si>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</si>
  <si>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</si>
  <si>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</si>
  <si>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</si>
  <si>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</si>
  <si>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</si>
  <si>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</si>
  <si>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</si>
  <si>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</si>
  <si>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</si>
  <si>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</si>
  <si>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</si>
  <si>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</si>
  <si>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</si>
  <si>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</si>
  <si>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</si>
  <si>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</si>
  <si>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</si>
  <si>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</si>
  <si>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</si>
  <si>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</si>
  <si>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</si>
  <si>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</si>
  <si>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</si>
  <si>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</si>
  <si>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</si>
  <si>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</si>
  <si>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</si>
  <si>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</si>
  <si>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</si>
  <si>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</si>
  <si>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</si>
  <si>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</si>
  <si>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</si>
  <si>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</si>
  <si>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</si>
  <si>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</si>
  <si>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</si>
  <si>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</si>
  <si>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</si>
  <si>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</si>
  <si>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</si>
  <si>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</si>
  <si>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</si>
  <si>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</si>
  <si>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</si>
  <si>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</si>
  <si>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</si>
  <si>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</si>
  <si>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</si>
  <si>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</si>
  <si>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</si>
  <si>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</si>
  <si>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</si>
  <si>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</si>
  <si>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</si>
  <si>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</si>
  <si>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</si>
  <si>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</si>
  <si>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</si>
  <si>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</si>
  <si>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</si>
  <si>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</si>
  <si>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</si>
  <si>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</si>
  <si>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</si>
  <si>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</si>
  <si>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</si>
  <si>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</si>
  <si>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</si>
  <si>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</si>
  <si>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</si>
  <si>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</si>
  <si>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</si>
  <si>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</si>
  <si>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</si>
  <si>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</si>
  <si>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</si>
  <si>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</si>
  <si>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</si>
  <si>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</si>
  <si>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</si>
  <si>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</si>
  <si>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</si>
  <si>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</si>
  <si>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</si>
  <si>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</si>
  <si>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</si>
  <si>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</si>
  <si>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</si>
  <si>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</si>
  <si>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</si>
  <si>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</si>
  <si>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</si>
  <si>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</si>
  <si>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</si>
  <si>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</si>
  <si>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</si>
  <si>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</si>
  <si>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</si>
  <si>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</si>
  <si>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</si>
  <si>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</si>
  <si>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</si>
  <si>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</si>
  <si>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</si>
  <si>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</si>
  <si>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</si>
  <si>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</si>
  <si>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</si>
  <si>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</si>
  <si>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</si>
  <si>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</si>
  <si>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</si>
  <si>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</si>
  <si>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</si>
  <si>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</si>
  <si>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</si>
  <si>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</si>
  <si>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</si>
  <si>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</si>
  <si>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</si>
  <si>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</si>
  <si>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</si>
  <si>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</si>
  <si>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</si>
  <si>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</si>
  <si>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</si>
  <si>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</si>
  <si>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</si>
  <si>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</si>
  <si>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</si>
  <si>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</si>
  <si>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</si>
  <si>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</si>
  <si>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</si>
  <si>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</si>
  <si>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</si>
  <si>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</si>
  <si>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</si>
  <si>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</si>
  <si>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</si>
  <si>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</si>
  <si>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</si>
  <si>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</si>
  <si>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</si>
  <si>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</si>
  <si>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</si>
  <si>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</si>
  <si>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</si>
  <si>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</si>
  <si>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</si>
  <si>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</si>
  <si>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</si>
  <si>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</si>
  <si>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</si>
  <si>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</si>
  <si>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</si>
  <si>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</si>
  <si>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</si>
  <si>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</si>
  <si>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</si>
  <si>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</si>
  <si>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</si>
  <si>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</si>
  <si>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</si>
  <si>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</si>
  <si>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</si>
  <si>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</si>
  <si>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</si>
  <si>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</si>
  <si>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</si>
  <si>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</si>
  <si>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</si>
  <si>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</si>
  <si>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</si>
  <si>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</si>
  <si>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</si>
  <si>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</si>
  <si>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</si>
  <si>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</si>
  <si>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</si>
  <si>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</si>
  <si>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</si>
  <si>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</si>
  <si>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</si>
  <si>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</si>
  <si>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</si>
  <si>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</si>
  <si>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</si>
  <si>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</si>
  <si>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</si>
  <si>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</si>
  <si>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</si>
  <si>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</si>
  <si>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</si>
  <si>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</si>
  <si>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</si>
  <si>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</si>
  <si>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</si>
  <si>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</si>
  <si>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</si>
  <si>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</si>
  <si>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</si>
  <si>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</si>
  <si>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</si>
  <si>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</si>
  <si>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</si>
  <si>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</si>
  <si>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</si>
  <si>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</si>
  <si>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</si>
  <si>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</si>
  <si>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</si>
  <si>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</si>
  <si>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</si>
  <si>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</si>
  <si>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</si>
  <si>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</si>
  <si>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</si>
  <si>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</si>
  <si>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</si>
  <si>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</si>
  <si>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</si>
  <si>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</si>
  <si>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</si>
  <si>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</si>
  <si>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</si>
  <si>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</si>
  <si>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</si>
  <si>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</si>
  <si>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</si>
  <si>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</si>
  <si>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</si>
  <si>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</si>
  <si>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</si>
  <si>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</si>
  <si>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</si>
  <si>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</si>
  <si>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</si>
  <si>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</si>
  <si>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</si>
  <si>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</si>
  <si>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</si>
  <si>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</si>
  <si>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</si>
  <si>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</si>
  <si>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</si>
  <si>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</si>
  <si>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</si>
  <si>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</si>
  <si>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</si>
  <si>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</si>
  <si>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</si>
  <si>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</si>
  <si>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</si>
  <si>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</si>
  <si>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</si>
  <si>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</si>
  <si>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</si>
  <si>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</si>
  <si>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</si>
  <si>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</si>
  <si>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</si>
  <si>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</si>
  <si>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</si>
  <si>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</si>
  <si>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</si>
  <si>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</si>
  <si>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</si>
  <si>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</si>
  <si>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</si>
  <si>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</si>
  <si>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</si>
  <si>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</si>
  <si>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</si>
  <si>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</si>
  <si>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</si>
  <si>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</si>
  <si>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</si>
  <si>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</si>
  <si>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</si>
  <si>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</si>
  <si>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</si>
  <si>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</si>
  <si>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</si>
  <si>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</si>
  <si>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</si>
  <si>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</si>
  <si>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</si>
  <si>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</si>
  <si>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</si>
  <si>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</si>
  <si>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</si>
  <si>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</si>
  <si>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</si>
  <si>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</si>
  <si>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</si>
  <si>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</si>
  <si>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</si>
  <si>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</si>
  <si>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</si>
  <si>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</si>
  <si>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</si>
  <si>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</si>
  <si>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</si>
  <si>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</si>
  <si>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</si>
  <si>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</si>
  <si>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</si>
  <si>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</si>
  <si>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</si>
  <si>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</si>
  <si>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</si>
  <si>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</si>
  <si>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</si>
  <si>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</si>
  <si>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</si>
  <si>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</si>
  <si>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</si>
  <si>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</si>
  <si>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</si>
  <si>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</si>
  <si>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</si>
  <si>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</si>
  <si>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</si>
  <si>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</si>
  <si>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</si>
  <si>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</si>
  <si>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</si>
  <si>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</si>
  <si>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</si>
  <si>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</si>
  <si>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</si>
  <si>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</si>
  <si>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</si>
  <si>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</si>
  <si>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</si>
  <si>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</si>
  <si>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</si>
  <si>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</si>
  <si>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</si>
  <si>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</si>
  <si>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</si>
  <si>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</si>
  <si>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</si>
  <si>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</si>
  <si>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</si>
  <si>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</si>
  <si>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</si>
  <si>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</si>
  <si>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</si>
  <si>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</si>
  <si>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</si>
  <si>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</si>
  <si>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</si>
  <si>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</si>
  <si>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</si>
  <si>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</si>
  <si>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</si>
  <si>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</si>
  <si>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</si>
  <si>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</si>
  <si>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</si>
  <si>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</si>
  <si>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</si>
  <si>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</si>
  <si>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</si>
  <si>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</si>
  <si>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</si>
  <si>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</si>
  <si>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</si>
  <si>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</si>
  <si>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</si>
  <si>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</si>
  <si>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</si>
  <si>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</si>
  <si>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</si>
  <si>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</si>
  <si>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</si>
  <si>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</si>
  <si>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</si>
  <si>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</si>
  <si>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</si>
  <si>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</si>
  <si>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</si>
  <si>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</si>
  <si>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</si>
  <si>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</si>
  <si>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</si>
  <si>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</si>
  <si>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</si>
  <si>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</si>
  <si>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</si>
  <si>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</si>
  <si>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</si>
  <si>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</si>
  <si>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</si>
  <si>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</si>
  <si>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</si>
  <si>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</si>
  <si>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</si>
  <si>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</si>
  <si>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</si>
  <si>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</si>
  <si>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</si>
  <si>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</si>
  <si>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</si>
  <si>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</si>
  <si>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</si>
  <si>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</si>
  <si>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</si>
  <si>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</si>
  <si>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</si>
  <si>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</si>
  <si>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</si>
  <si>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</si>
  <si>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</si>
  <si>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</si>
  <si>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</si>
  <si>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</si>
  <si>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</si>
  <si>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</si>
  <si>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</si>
  <si>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</si>
  <si>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</si>
  <si>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</si>
  <si>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</si>
  <si>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</si>
  <si>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</si>
  <si>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</si>
  <si>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</si>
  <si>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</si>
  <si>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</si>
  <si>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</si>
  <si>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</si>
  <si>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</si>
  <si>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</si>
  <si>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</si>
  <si>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</si>
  <si>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</si>
  <si>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</si>
  <si>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</si>
  <si>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</si>
  <si>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</si>
  <si>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</si>
  <si>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</si>
  <si>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</si>
  <si>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</si>
  <si>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</si>
  <si>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</si>
  <si>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</si>
  <si>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</si>
  <si>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</si>
  <si>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</si>
  <si>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</si>
  <si>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</si>
  <si>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</si>
  <si>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</si>
  <si>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</si>
  <si>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</si>
  <si>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</si>
  <si>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</si>
  <si>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</si>
  <si>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</si>
  <si>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</si>
  <si>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</si>
  <si>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</si>
  <si>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</si>
  <si>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</si>
  <si>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</si>
  <si>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</si>
  <si>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</si>
  <si>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</si>
  <si>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</si>
  <si>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</si>
  <si>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</si>
  <si>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</si>
  <si>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</si>
  <si>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</si>
  <si>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</si>
  <si>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</si>
  <si>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</si>
  <si>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</si>
  <si>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</si>
  <si>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</si>
  <si>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</si>
  <si>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</si>
  <si>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</si>
  <si>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</si>
  <si>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</si>
  <si>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</si>
  <si>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</si>
  <si>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</si>
  <si>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</si>
  <si>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</si>
  <si>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</si>
  <si>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</si>
  <si>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</si>
  <si>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</si>
  <si>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</si>
  <si>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</si>
  <si>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</si>
  <si>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</si>
  <si>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</si>
  <si>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</si>
  <si>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</si>
  <si>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</si>
  <si>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</si>
  <si>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</si>
  <si>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</si>
  <si>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</si>
  <si>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</si>
  <si>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</si>
  <si>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</si>
  <si>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</si>
  <si>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</si>
  <si>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</si>
  <si>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</si>
  <si>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</si>
  <si>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</si>
  <si>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</si>
  <si>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</si>
  <si>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</si>
  <si>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</si>
  <si>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</si>
  <si>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</si>
  <si>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</si>
  <si>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</si>
  <si>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</si>
  <si>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</si>
  <si>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</si>
  <si>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</si>
  <si>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</si>
  <si>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</si>
  <si>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</si>
  <si>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</si>
  <si>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</si>
  <si>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</si>
  <si>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</si>
  <si>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</si>
  <si>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</si>
  <si>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</si>
  <si>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</si>
  <si>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</si>
  <si>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</si>
  <si>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</si>
  <si>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</si>
  <si>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</si>
  <si>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</si>
  <si>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</si>
  <si>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</si>
  <si>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</si>
  <si>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</si>
  <si>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</si>
  <si>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</si>
  <si>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</si>
  <si>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</si>
  <si>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</si>
  <si>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</si>
  <si>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</si>
  <si>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</si>
  <si>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</si>
  <si>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</si>
  <si>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</si>
  <si>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</si>
  <si>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</si>
  <si>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</si>
  <si>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</si>
  <si>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</si>
  <si>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</si>
  <si>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</si>
  <si>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</si>
  <si>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</si>
  <si>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</si>
  <si>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</si>
  <si>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</si>
  <si>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</si>
  <si>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</si>
  <si>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</si>
  <si>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</si>
  <si>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</si>
  <si>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</si>
  <si>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</si>
  <si>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</si>
  <si>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</si>
  <si>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</si>
  <si>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</si>
  <si>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</si>
  <si>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</si>
  <si>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</si>
  <si>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</si>
  <si>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</si>
  <si>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</si>
  <si>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</si>
  <si>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</si>
  <si>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</si>
  <si>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</si>
  <si>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</si>
  <si>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</si>
  <si>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</si>
  <si>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</si>
  <si>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</si>
  <si>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</si>
  <si>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</si>
  <si>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</si>
  <si>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</si>
  <si>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</si>
  <si>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</si>
  <si>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</si>
  <si>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</si>
  <si>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</si>
  <si>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</si>
  <si>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</si>
  <si>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</si>
  <si>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</si>
  <si>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</si>
  <si>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</si>
  <si>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</si>
  <si>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</si>
  <si>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</si>
  <si>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</si>
  <si>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</si>
  <si>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</si>
  <si>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</si>
  <si>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</si>
  <si>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</si>
  <si>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</si>
  <si>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</si>
  <si>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</si>
  <si>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</si>
  <si>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</si>
  <si>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</si>
  <si>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</si>
  <si>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</si>
  <si>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</si>
  <si>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</si>
  <si>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</si>
  <si>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</si>
  <si>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</si>
  <si>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</si>
  <si>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</si>
  <si>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</si>
  <si>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</si>
  <si>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</si>
  <si>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</si>
  <si>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</si>
  <si>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</si>
  <si>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</si>
  <si>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</si>
  <si>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</si>
  <si>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</si>
  <si>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</si>
  <si>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</si>
  <si>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</si>
  <si>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</si>
  <si>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</si>
  <si>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</si>
  <si>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</si>
  <si>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</si>
  <si>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</si>
  <si>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</si>
  <si>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</si>
  <si>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</si>
  <si>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</si>
  <si>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</si>
  <si>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</si>
  <si>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</si>
  <si>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</si>
  <si>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</si>
  <si>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</si>
  <si>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</si>
  <si>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</si>
  <si>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</si>
  <si>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</si>
  <si>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</si>
  <si>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</si>
  <si>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</si>
  <si>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</si>
  <si>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</si>
  <si>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</si>
  <si>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</si>
  <si>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</si>
  <si>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</si>
  <si>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</si>
  <si>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</si>
  <si>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</si>
  <si>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</si>
  <si>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</si>
  <si>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</si>
  <si>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</si>
  <si>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</si>
  <si>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</si>
  <si>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</si>
  <si>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</si>
  <si>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</si>
  <si>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</si>
  <si>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</si>
  <si>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</si>
  <si>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</si>
  <si>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</si>
  <si>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</si>
  <si>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</si>
  <si>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</si>
  <si>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</si>
  <si>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</si>
  <si>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</si>
  <si>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</si>
  <si>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</si>
  <si>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</si>
  <si>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</si>
  <si>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</si>
  <si>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</si>
  <si>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</si>
  <si>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</si>
  <si>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</si>
  <si>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</si>
  <si>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</si>
  <si>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</si>
  <si>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</si>
  <si>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</si>
  <si>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</si>
  <si>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</si>
  <si>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</si>
  <si>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</si>
  <si>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</si>
  <si>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</si>
  <si>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</si>
  <si>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</si>
  <si>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</si>
  <si>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</si>
  <si>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</si>
  <si>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</si>
  <si>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</si>
  <si>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</si>
  <si>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</si>
  <si>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</si>
  <si>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</si>
  <si>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</si>
  <si>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</si>
  <si>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</si>
  <si>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</si>
  <si>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</si>
  <si>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</si>
  <si>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</si>
  <si>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</si>
  <si>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</si>
  <si>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</si>
  <si>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</si>
  <si>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</si>
  <si>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</si>
  <si>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</si>
  <si>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</si>
  <si>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</si>
  <si>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</si>
  <si>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</si>
  <si>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</si>
  <si>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</si>
  <si>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</si>
  <si>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</si>
  <si>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</si>
  <si>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</si>
  <si>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</si>
  <si>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</si>
  <si>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</si>
  <si>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</si>
  <si>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</si>
  <si>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</si>
  <si>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</si>
  <si>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</si>
  <si>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</si>
  <si>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</si>
  <si>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</si>
  <si>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</si>
  <si>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</si>
  <si>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</si>
  <si>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</si>
  <si>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</si>
  <si>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</si>
  <si>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</si>
  <si>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</si>
  <si>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</si>
  <si>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</si>
  <si>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</si>
  <si>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</si>
  <si>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</si>
  <si>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</si>
  <si>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</si>
  <si>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</si>
  <si>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</si>
  <si>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</si>
  <si>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</si>
  <si>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</si>
  <si>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</si>
  <si>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</si>
  <si>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</si>
  <si>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</si>
  <si>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</si>
  <si>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</si>
  <si>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</si>
  <si>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</si>
  <si>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</si>
  <si>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</si>
  <si>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</si>
  <si>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</si>
  <si>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</si>
  <si>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</si>
  <si>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</si>
  <si>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</si>
  <si>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</si>
  <si>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</si>
  <si>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</si>
  <si>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</si>
  <si>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</si>
  <si>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</si>
  <si>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</si>
  <si>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</si>
  <si>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</si>
  <si>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</si>
  <si>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</si>
  <si>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</si>
  <si>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</si>
  <si>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</si>
  <si>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</si>
  <si>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</si>
  <si>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</si>
  <si>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</si>
  <si>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</si>
  <si>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</si>
  <si>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</si>
  <si>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</si>
  <si>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</si>
  <si>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</si>
  <si>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</si>
  <si>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</si>
  <si>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</si>
  <si>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</si>
  <si>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</si>
  <si>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</si>
  <si>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</si>
  <si>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</si>
  <si>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</si>
  <si>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</si>
  <si>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</si>
  <si>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</si>
  <si>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</si>
  <si>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</si>
  <si>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</si>
  <si>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</si>
  <si>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</si>
  <si>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</si>
  <si>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</si>
  <si>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</si>
  <si>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</si>
  <si>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</si>
  <si>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</si>
  <si>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</si>
  <si>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</si>
  <si>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</si>
  <si>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</si>
  <si>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</si>
  <si>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</si>
  <si>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</si>
  <si>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</si>
  <si>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</si>
  <si>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</si>
  <si>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</si>
  <si>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</si>
  <si>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</si>
  <si>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</si>
  <si>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</si>
  <si>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</si>
  <si>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</si>
  <si>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</si>
  <si>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</si>
  <si>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</si>
  <si>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</si>
  <si>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</si>
  <si>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</si>
  <si>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</si>
  <si>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</si>
  <si>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</si>
  <si>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</si>
  <si>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</si>
  <si>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</si>
  <si>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</si>
  <si>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</si>
  <si>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</si>
  <si>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</si>
  <si>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</si>
  <si>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</si>
  <si>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</si>
  <si>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</si>
  <si>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</si>
  <si>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</si>
  <si>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</si>
  <si>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</si>
  <si>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</si>
  <si>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</si>
  <si>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</si>
  <si>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</si>
  <si>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</si>
  <si>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</si>
  <si>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</si>
  <si>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</si>
  <si>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</si>
  <si>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</si>
  <si>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</si>
  <si>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</si>
  <si>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</si>
  <si>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</si>
  <si>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</si>
  <si>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</si>
  <si>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</si>
  <si>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</si>
  <si>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</si>
  <si>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</si>
  <si>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</si>
  <si>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</si>
  <si>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</si>
  <si>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</si>
  <si>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</si>
  <si>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</si>
  <si>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</si>
  <si>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</si>
  <si>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</si>
  <si>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</si>
  <si>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</si>
  <si>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</si>
  <si>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</si>
  <si>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</si>
  <si>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</si>
  <si>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</si>
  <si>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</si>
  <si>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</si>
  <si>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</si>
  <si>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</si>
  <si>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</si>
  <si>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</si>
  <si>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</si>
  <si>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</si>
  <si>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</si>
  <si>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</si>
  <si>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</si>
  <si>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</si>
  <si>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</si>
  <si>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</si>
  <si>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</si>
  <si>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</si>
  <si>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</si>
  <si>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</si>
  <si>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</si>
  <si>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</si>
  <si>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</si>
  <si>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</si>
  <si>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</si>
  <si>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</si>
  <si>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</si>
  <si>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</si>
  <si>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</si>
  <si>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</si>
  <si>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</si>
  <si>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</si>
  <si>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</si>
  <si>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</si>
  <si>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</si>
  <si>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</si>
  <si>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</si>
  <si>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</si>
  <si>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</si>
  <si>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</si>
  <si>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</si>
  <si>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</si>
  <si>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</si>
  <si>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</si>
  <si>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</si>
  <si>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</si>
  <si>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</si>
  <si>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</si>
  <si>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</si>
  <si>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</si>
  <si>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</si>
  <si>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</si>
  <si>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</si>
  <si>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</si>
  <si>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</si>
  <si>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</si>
  <si>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</si>
  <si>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</si>
  <si>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</si>
  <si>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</si>
  <si>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</si>
  <si>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</si>
  <si>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</si>
  <si>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</si>
  <si>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</si>
  <si>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</si>
  <si>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</si>
  <si>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</si>
  <si>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</si>
  <si>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</si>
  <si>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</si>
  <si>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</si>
  <si>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</si>
  <si>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</si>
  <si>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</si>
  <si>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</si>
  <si>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</si>
  <si>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</si>
  <si>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</si>
  <si>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</si>
  <si>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</si>
  <si>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</si>
  <si>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</si>
  <si>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</si>
  <si>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</si>
  <si>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</si>
  <si>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</si>
  <si>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</si>
  <si>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</si>
  <si>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</si>
  <si>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</si>
  <si>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</si>
  <si>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</si>
  <si>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</si>
  <si>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</si>
  <si>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</si>
  <si>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</si>
  <si>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</si>
  <si>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</si>
  <si>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</si>
  <si>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</si>
  <si>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</si>
  <si>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</si>
  <si>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</si>
  <si>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</si>
  <si>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</si>
  <si>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</si>
  <si>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</si>
  <si>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</si>
  <si>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</si>
  <si>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</si>
  <si>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</si>
  <si>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</si>
  <si>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</si>
  <si>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</si>
  <si>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</si>
  <si>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</si>
  <si>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</si>
  <si>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</si>
  <si>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</si>
  <si>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</si>
  <si>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</si>
  <si>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</si>
  <si>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</si>
  <si>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</si>
  <si>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</si>
  <si>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</si>
  <si>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</si>
  <si>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</si>
  <si>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</si>
  <si>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</si>
  <si>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</si>
  <si>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</si>
  <si>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</si>
  <si>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</si>
  <si>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</si>
  <si>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</si>
  <si>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</si>
  <si>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</si>
  <si>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</si>
  <si>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</si>
  <si>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</si>
  <si>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</si>
  <si>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</si>
  <si>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</si>
  <si>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</si>
  <si>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</si>
  <si>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</si>
  <si>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</si>
  <si>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</si>
  <si>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</si>
  <si>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</si>
  <si>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</si>
  <si>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</si>
  <si>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</si>
  <si>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</si>
  <si>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</si>
  <si>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</si>
  <si>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</si>
  <si>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</si>
  <si>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</si>
  <si>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</si>
  <si>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</si>
  <si>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</si>
  <si>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</si>
  <si>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</si>
  <si>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</si>
  <si>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</si>
  <si>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</si>
  <si>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</si>
  <si>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</si>
  <si>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</si>
  <si>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</si>
  <si>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</si>
  <si>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</si>
  <si>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</si>
  <si>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</si>
  <si>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</si>
  <si>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</si>
  <si>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</si>
  <si>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</si>
  <si>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</si>
  <si>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</si>
  <si>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</si>
  <si>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</si>
  <si>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</si>
  <si>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</si>
  <si>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</si>
  <si>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</si>
  <si>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</si>
  <si>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</si>
  <si>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</si>
  <si>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</si>
  <si>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</si>
  <si>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</si>
  <si>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</si>
  <si>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</si>
  <si>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</si>
  <si>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</si>
  <si>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</si>
  <si>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</si>
  <si>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</si>
  <si>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</si>
  <si>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</si>
  <si>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</si>
  <si>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</si>
  <si>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</si>
  <si>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</si>
  <si>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</si>
  <si>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</si>
  <si>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</si>
  <si>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</si>
  <si>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</si>
  <si>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</si>
  <si>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</si>
  <si>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</si>
  <si>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</si>
  <si>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</si>
  <si>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</si>
  <si>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</si>
  <si>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</si>
  <si>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</si>
  <si>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</si>
  <si>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</si>
  <si>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</si>
  <si>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</si>
  <si>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</si>
  <si>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</si>
  <si>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</si>
  <si>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</si>
  <si>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</si>
  <si>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</si>
  <si>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</si>
  <si>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</si>
  <si>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</si>
  <si>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</si>
  <si>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</si>
  <si>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</si>
  <si>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</si>
  <si>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</si>
  <si>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</si>
  <si>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</si>
  <si>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</si>
  <si>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</si>
  <si>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</si>
  <si>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</si>
  <si>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</si>
  <si>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</si>
  <si>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</si>
  <si>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</si>
  <si>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</si>
  <si>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</si>
  <si>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</si>
  <si>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</si>
  <si>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</si>
  <si>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</si>
  <si>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</si>
  <si>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</si>
  <si>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</si>
  <si>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</si>
  <si>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</si>
  <si>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</si>
  <si>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</si>
  <si>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</si>
  <si>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</si>
  <si>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</si>
  <si>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</si>
  <si>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</si>
  <si>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</si>
  <si>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</si>
  <si>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</si>
  <si>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</si>
  <si>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</si>
  <si>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</si>
  <si>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</si>
  <si>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</si>
  <si>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</si>
  <si>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</si>
  <si>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</si>
  <si>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</si>
  <si>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</si>
  <si>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</si>
  <si>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</si>
  <si>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</si>
  <si>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</si>
  <si>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</si>
  <si>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</si>
  <si>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</si>
  <si>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</si>
  <si>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</si>
  <si>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</si>
  <si>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</si>
  <si>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</si>
  <si>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</si>
  <si>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</si>
  <si>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</si>
  <si>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</si>
  <si>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</si>
  <si>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</si>
  <si>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</si>
  <si>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</si>
  <si>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</si>
  <si>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</si>
  <si>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</si>
  <si>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</si>
  <si>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</si>
  <si>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</si>
  <si>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</si>
  <si>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</si>
  <si>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</si>
  <si>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</si>
  <si>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</si>
  <si>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</si>
  <si>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</si>
  <si>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</si>
  <si>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</si>
  <si>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</si>
  <si>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</si>
  <si>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</si>
  <si>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</si>
  <si>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</si>
  <si>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</si>
  <si>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</si>
  <si>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</si>
  <si>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</si>
  <si>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</si>
  <si>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</si>
  <si>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</si>
  <si>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</si>
  <si>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</si>
  <si>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</si>
  <si>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</si>
  <si>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</si>
  <si>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</si>
  <si>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</si>
  <si>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</si>
  <si>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</si>
  <si>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</si>
  <si>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</si>
  <si>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</si>
  <si>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</si>
  <si>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</si>
  <si>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</si>
  <si>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</si>
  <si>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</si>
  <si>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</si>
  <si>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</si>
  <si>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</si>
  <si>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</si>
  <si>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</si>
  <si>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</si>
  <si>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</si>
  <si>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</si>
  <si>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</si>
  <si>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</si>
  <si>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</si>
  <si>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</si>
  <si>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</si>
  <si>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</si>
  <si>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</si>
  <si>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</si>
  <si>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</si>
  <si>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</si>
  <si>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</si>
  <si>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</si>
  <si>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</si>
  <si>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</si>
  <si>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</si>
  <si>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</si>
  <si>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</si>
  <si>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</si>
  <si>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</si>
  <si>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</si>
  <si>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</si>
  <si>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</si>
  <si>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</si>
  <si>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</si>
  <si>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</si>
  <si>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</si>
  <si>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</si>
  <si>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</si>
  <si>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</si>
  <si>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</si>
  <si>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</si>
  <si>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</si>
  <si>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</si>
  <si>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</si>
  <si>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</si>
  <si>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</si>
  <si>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</si>
  <si>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</si>
  <si>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</si>
  <si>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</si>
  <si>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</si>
  <si>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</si>
  <si>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</si>
  <si>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</si>
  <si>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</si>
  <si>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</si>
  <si>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</si>
  <si>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</si>
  <si>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</si>
  <si>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</si>
  <si>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</si>
  <si>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</si>
  <si>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</si>
  <si>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</si>
  <si>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</si>
  <si>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</si>
  <si>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</si>
  <si>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</si>
  <si>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</si>
  <si>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</si>
  <si>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</si>
  <si>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</si>
  <si>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</si>
  <si>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</si>
  <si>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</si>
  <si>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</si>
  <si>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</si>
  <si>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</si>
  <si>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</si>
  <si>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</si>
  <si>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</si>
  <si>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</si>
  <si>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</si>
  <si>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</si>
  <si>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</si>
  <si>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</si>
  <si>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</si>
  <si>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</si>
  <si>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</si>
  <si>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</si>
  <si>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</si>
  <si>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</si>
  <si>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</si>
  <si>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</si>
  <si>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</si>
  <si>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</si>
  <si>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</si>
  <si>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</si>
  <si>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</si>
  <si>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</si>
  <si>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</si>
  <si>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</si>
  <si>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</si>
  <si>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</si>
  <si>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</si>
  <si>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</si>
  <si>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</si>
  <si>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</si>
  <si>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</si>
  <si>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</si>
  <si>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</si>
  <si>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</si>
  <si>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</si>
  <si>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</si>
  <si>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</si>
  <si>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</si>
  <si>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</si>
  <si>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</si>
  <si>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</si>
  <si>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</si>
  <si>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</si>
  <si>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</si>
  <si>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</si>
  <si>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</si>
  <si>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</si>
  <si>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</si>
  <si>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</si>
  <si>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</si>
  <si>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</si>
  <si>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</si>
  <si>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</si>
  <si>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</si>
  <si>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</si>
  <si>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</si>
  <si>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</si>
  <si>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</si>
  <si>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</si>
  <si>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</si>
  <si>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</si>
  <si>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</si>
  <si>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</si>
  <si>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</si>
  <si>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</si>
  <si>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</si>
  <si>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</si>
  <si>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</si>
  <si>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</si>
  <si>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</si>
  <si>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</si>
  <si>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</si>
  <si>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</si>
  <si>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</si>
  <si>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</si>
  <si>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</si>
  <si>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</si>
  <si>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</si>
  <si>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</si>
  <si>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</si>
  <si>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</si>
  <si>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</si>
  <si>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</si>
  <si>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</si>
  <si>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</si>
  <si>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</si>
  <si>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</si>
  <si>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</si>
  <si>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</si>
  <si>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</si>
  <si>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</si>
  <si>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</si>
  <si>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</si>
  <si>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</si>
  <si>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</si>
  <si>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</si>
  <si>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</si>
  <si>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</si>
  <si>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</si>
  <si>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</si>
  <si>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</si>
  <si>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</si>
  <si>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</si>
  <si>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</si>
  <si>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</si>
  <si>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</si>
  <si>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</si>
  <si>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</si>
  <si>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</si>
  <si>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</si>
  <si>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</si>
  <si>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</si>
  <si>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</si>
  <si>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</si>
  <si>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</si>
  <si>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</si>
  <si>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</si>
  <si>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</si>
  <si>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</si>
  <si>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</si>
  <si>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</si>
  <si>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</si>
  <si>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</si>
  <si>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</si>
  <si>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</si>
  <si>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</si>
  <si>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</si>
  <si>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</si>
  <si>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</si>
  <si>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</si>
  <si>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</si>
  <si>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</si>
  <si>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</si>
  <si>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</si>
  <si>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</si>
  <si>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</si>
  <si>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</si>
  <si>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</si>
  <si>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</si>
  <si>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</si>
  <si>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</si>
  <si>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</si>
  <si>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</si>
  <si>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</si>
  <si>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</si>
  <si>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</si>
  <si>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</si>
  <si>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</si>
  <si>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</si>
  <si>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</si>
  <si>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</si>
  <si>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</si>
  <si>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</si>
  <si>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</si>
  <si>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</si>
  <si>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</si>
  <si>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</si>
  <si>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</si>
  <si>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</si>
  <si>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</si>
  <si>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</si>
  <si>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</si>
  <si>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</si>
  <si>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</si>
  <si>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</si>
  <si>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</si>
  <si>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</si>
  <si>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</si>
  <si>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</si>
  <si>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</si>
  <si>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</si>
  <si>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</si>
  <si>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</si>
  <si>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</si>
  <si>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</si>
  <si>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</si>
  <si>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</si>
  <si>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</si>
  <si>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</si>
  <si>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</si>
  <si>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</si>
  <si>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</si>
  <si>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</si>
  <si>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</si>
  <si>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</si>
  <si>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</si>
  <si>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</si>
  <si>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</si>
  <si>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</si>
  <si>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</si>
  <si>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</si>
  <si>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</si>
  <si>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</si>
  <si>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</si>
  <si>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</si>
  <si>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</si>
  <si>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</si>
  <si>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</si>
  <si>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</si>
  <si>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</si>
  <si>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</si>
  <si>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</si>
  <si>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</si>
  <si>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</si>
  <si>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</si>
  <si>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</si>
  <si>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</si>
  <si>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</si>
  <si>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</si>
  <si>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</si>
  <si>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</si>
  <si>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</si>
  <si>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</si>
  <si>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</si>
  <si>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</si>
  <si>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</si>
  <si>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</si>
  <si>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</si>
  <si>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</si>
  <si>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</si>
  <si>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</si>
  <si>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</si>
  <si>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</si>
  <si>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</si>
  <si>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</si>
  <si>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</si>
  <si>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</si>
  <si>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</si>
  <si>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</si>
  <si>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</si>
  <si>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</si>
  <si>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</si>
  <si>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</si>
  <si>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</si>
  <si>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</si>
  <si>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</si>
  <si>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</si>
  <si>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</si>
  <si>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</si>
  <si>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</si>
  <si>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</si>
  <si>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</si>
  <si>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</si>
  <si>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</si>
  <si>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</si>
  <si>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</si>
  <si>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</si>
  <si>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</si>
  <si>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</si>
  <si>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</si>
  <si>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</si>
  <si>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</si>
  <si>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</si>
  <si>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</si>
  <si>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</si>
  <si>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</si>
  <si>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</si>
  <si>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</si>
  <si>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</si>
  <si>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</si>
  <si>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</si>
  <si>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</si>
  <si>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</si>
  <si>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</si>
  <si>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</si>
  <si>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</si>
  <si>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</si>
  <si>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</si>
  <si>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</si>
  <si>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</si>
  <si>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</si>
  <si>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</si>
  <si>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</si>
  <si>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</si>
  <si>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</si>
  <si>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</si>
  <si>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</si>
  <si>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</si>
  <si>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</si>
  <si>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</si>
  <si>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</si>
  <si>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</si>
  <si>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</si>
  <si>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</si>
  <si>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</si>
  <si>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</si>
  <si>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</si>
  <si>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</si>
  <si>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</si>
  <si>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</si>
  <si>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</si>
  <si>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</si>
  <si>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</si>
  <si>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</si>
  <si>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</si>
  <si>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</si>
  <si>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</si>
  <si>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</si>
  <si>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</si>
  <si>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</si>
  <si>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</si>
  <si>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</si>
  <si>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</si>
  <si>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</si>
  <si>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</si>
  <si>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</si>
  <si>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</si>
  <si>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</si>
  <si>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</si>
  <si>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</si>
  <si>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</si>
  <si>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</si>
  <si>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</si>
  <si>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</si>
  <si>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</si>
  <si>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</si>
  <si>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</si>
  <si>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</si>
  <si>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</si>
  <si>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</si>
  <si>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</si>
  <si>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</si>
  <si>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</si>
  <si>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</si>
  <si>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</si>
  <si>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</si>
  <si>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</si>
  <si>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</si>
  <si>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</si>
  <si>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</si>
  <si>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</si>
  <si>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</si>
  <si>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</si>
  <si>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</si>
  <si>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</si>
  <si>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</si>
  <si>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</si>
  <si>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</si>
  <si>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</si>
  <si>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</si>
  <si>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</si>
  <si>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</si>
  <si>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</si>
  <si>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</si>
  <si>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</si>
  <si>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</si>
  <si>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</si>
  <si>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</si>
  <si>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</si>
  <si>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</si>
  <si>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</si>
  <si>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</si>
  <si>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</si>
  <si>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</si>
  <si>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</si>
  <si>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</si>
  <si>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</si>
  <si>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</si>
  <si>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</si>
  <si>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</si>
  <si>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</si>
  <si>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</si>
  <si>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</si>
  <si>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</si>
  <si>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</si>
  <si>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</si>
  <si>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</si>
  <si>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</si>
  <si>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</si>
  <si>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</si>
  <si>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</si>
  <si>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</si>
  <si>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</si>
  <si>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</si>
  <si>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</si>
  <si>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</si>
  <si>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</si>
  <si>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</si>
  <si>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</si>
  <si>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</si>
  <si>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</si>
  <si>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</si>
  <si>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</si>
  <si>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</si>
  <si>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</si>
  <si>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</si>
  <si>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</si>
  <si>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</si>
  <si>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</si>
  <si>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</si>
  <si>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</si>
  <si>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</si>
  <si>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</si>
  <si>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</si>
  <si>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</si>
  <si>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</si>
  <si>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</si>
  <si>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</si>
  <si>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</si>
  <si>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</si>
  <si>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</si>
  <si>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</si>
  <si>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</si>
  <si>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</si>
  <si>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</si>
  <si>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</si>
  <si>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</si>
  <si>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</si>
  <si>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</si>
  <si>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</si>
  <si>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</si>
  <si>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</si>
  <si>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</si>
  <si>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</si>
  <si>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</si>
  <si>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</si>
  <si>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</si>
  <si>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</si>
  <si>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</si>
  <si>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</si>
  <si>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</si>
  <si>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</si>
  <si>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</si>
  <si>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</si>
  <si>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</si>
  <si>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</si>
  <si>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</si>
  <si>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</si>
  <si>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</si>
  <si>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</si>
  <si>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</si>
  <si>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</si>
  <si>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</si>
  <si>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</si>
  <si>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</si>
  <si>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</si>
  <si>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</si>
  <si>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</si>
  <si>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</si>
  <si>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</si>
  <si>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</si>
  <si>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</si>
  <si>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</si>
  <si>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</si>
  <si>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</si>
  <si>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</si>
  <si>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</si>
  <si>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</si>
  <si>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</si>
  <si>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</si>
  <si>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</si>
  <si>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</si>
  <si>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</si>
  <si>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</si>
  <si>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</si>
  <si>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</si>
  <si>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</si>
  <si>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</si>
  <si>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</si>
  <si>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</si>
  <si>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</si>
  <si>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</si>
  <si>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</si>
  <si>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</si>
  <si>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</si>
  <si>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</si>
  <si>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</si>
  <si>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</si>
  <si>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</si>
  <si>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</si>
  <si>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</si>
  <si>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</si>
  <si>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</si>
  <si>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</si>
  <si>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</si>
  <si>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</si>
  <si>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</si>
  <si>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</si>
  <si>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</si>
  <si>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</si>
  <si>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</si>
  <si>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</si>
  <si>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</si>
  <si>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</si>
  <si>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</si>
  <si>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</si>
  <si>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</si>
  <si>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</si>
  <si>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</si>
  <si>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</si>
  <si>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</si>
  <si>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</si>
  <si>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</si>
  <si>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</si>
  <si>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</si>
  <si>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</si>
  <si>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</si>
  <si>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</si>
  <si>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</si>
  <si>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</si>
  <si>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</si>
  <si>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</si>
  <si>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</si>
  <si>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</si>
  <si>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</si>
  <si>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</si>
  <si>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</si>
  <si>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</si>
  <si>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</si>
  <si>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</si>
  <si>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</si>
  <si>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</si>
  <si>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</si>
  <si>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</si>
  <si>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</si>
  <si>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</si>
  <si>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</si>
  <si>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</si>
  <si>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</si>
  <si>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</si>
  <si>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</si>
  <si>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</si>
  <si>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</si>
  <si>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</si>
  <si>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</si>
  <si>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</si>
  <si>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</si>
  <si>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</si>
  <si>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</si>
  <si>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</si>
  <si>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</si>
  <si>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</si>
  <si>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</si>
  <si>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</si>
  <si>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</si>
  <si>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</si>
  <si>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</si>
  <si>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</si>
  <si>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</si>
  <si>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</si>
  <si>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</si>
  <si>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</si>
  <si>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</si>
  <si>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</si>
  <si>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</si>
  <si>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</si>
  <si>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</si>
  <si>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</si>
  <si>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</si>
  <si>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</si>
  <si>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</si>
  <si>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</si>
  <si>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</si>
  <si>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</si>
  <si>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</si>
  <si>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</si>
  <si>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</si>
  <si>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</si>
  <si>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</si>
  <si>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</si>
  <si>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</si>
  <si>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</si>
  <si>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</si>
  <si>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</si>
  <si>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</si>
  <si>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</si>
  <si>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</si>
  <si>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</si>
  <si>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</si>
  <si>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</si>
  <si>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</si>
  <si>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</si>
  <si>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</si>
  <si>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</si>
  <si>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</si>
  <si>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</si>
  <si>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</si>
  <si>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</si>
  <si>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</si>
  <si>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</si>
  <si>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</si>
  <si>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</si>
  <si>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</si>
  <si>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</si>
  <si>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</si>
  <si>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</si>
  <si>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</si>
  <si>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</si>
  <si>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</si>
  <si>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</si>
  <si>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</si>
  <si>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</si>
  <si>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</si>
  <si>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</si>
  <si>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</si>
  <si>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</si>
  <si>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</si>
  <si>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</si>
  <si>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</si>
  <si>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</si>
  <si>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</si>
  <si>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</si>
  <si>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</si>
  <si>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</si>
  <si>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</si>
  <si>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</si>
  <si>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</si>
  <si>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</si>
  <si>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</si>
  <si>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</si>
  <si>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</si>
  <si>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</si>
  <si>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</si>
  <si>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</si>
  <si>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</si>
  <si>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</si>
  <si>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</si>
  <si>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</si>
  <si>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</si>
  <si>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</si>
  <si>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</si>
  <si>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</si>
  <si>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</si>
  <si>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</si>
  <si>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</si>
  <si>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</si>
  <si>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</si>
  <si>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</si>
  <si>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</si>
  <si>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</si>
  <si>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</si>
  <si>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</si>
  <si>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</si>
  <si>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</si>
  <si>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</si>
  <si>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</si>
  <si>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</si>
  <si>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</si>
  <si>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</si>
  <si>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</si>
  <si>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</si>
  <si>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</si>
  <si>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</si>
  <si>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</si>
  <si>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</si>
  <si>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</si>
  <si>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</si>
  <si>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</si>
  <si>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</si>
  <si>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</si>
  <si>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</si>
  <si>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</si>
  <si>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</si>
  <si>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</si>
  <si>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</si>
  <si>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</si>
  <si>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</si>
  <si>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</si>
  <si>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</si>
  <si>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</si>
  <si>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</si>
  <si>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</si>
  <si>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</si>
  <si>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</si>
  <si>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</si>
  <si>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</si>
  <si>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</si>
  <si>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</si>
  <si>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</si>
  <si>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</si>
  <si>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</si>
  <si>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</si>
  <si>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</si>
  <si>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</si>
  <si>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</si>
  <si>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</si>
  <si>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</si>
  <si>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</si>
  <si>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</si>
  <si>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</si>
  <si>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</si>
  <si>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</si>
  <si>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</si>
  <si>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</si>
  <si>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</si>
  <si>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</si>
  <si>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</si>
  <si>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</si>
  <si>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</si>
  <si>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</si>
  <si>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</si>
  <si>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</si>
  <si>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</si>
  <si>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</si>
  <si>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</si>
  <si>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</si>
  <si>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</si>
  <si>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</si>
  <si>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</si>
  <si>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</si>
  <si>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</si>
  <si>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</si>
  <si>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</si>
  <si>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</si>
  <si>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</si>
  <si>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</si>
  <si>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</si>
  <si>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</si>
  <si>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</si>
  <si>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</si>
  <si>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</si>
  <si>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</si>
  <si>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</si>
  <si>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</si>
  <si>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</si>
  <si>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</si>
  <si>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</si>
  <si>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</si>
  <si>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</si>
  <si>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</si>
  <si>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</si>
  <si>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</si>
  <si>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</si>
  <si>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</si>
  <si>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</si>
  <si>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</si>
  <si>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</si>
  <si>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</si>
  <si>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</si>
  <si>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</si>
  <si>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</si>
  <si>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</si>
  <si>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</si>
  <si>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</si>
  <si>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</si>
  <si>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</si>
  <si>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</si>
  <si>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</si>
  <si>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</si>
  <si>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</si>
  <si>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</si>
  <si>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</si>
  <si>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</si>
  <si>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</si>
  <si>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</si>
  <si>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</si>
  <si>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</si>
  <si>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</si>
  <si>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</si>
  <si>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</si>
  <si>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</si>
  <si>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</si>
  <si>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</si>
  <si>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</si>
  <si>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</si>
  <si>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</si>
  <si>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</si>
  <si>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</si>
  <si>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</si>
  <si>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</si>
  <si>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</si>
  <si>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</si>
  <si>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</si>
  <si>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</si>
  <si>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</si>
  <si>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</si>
  <si>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</si>
  <si>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</si>
  <si>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</si>
  <si>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</si>
  <si>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</si>
  <si>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</si>
  <si>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</si>
  <si>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</si>
  <si>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</si>
  <si>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</si>
  <si>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</si>
  <si>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</si>
  <si>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</si>
  <si>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</si>
  <si>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</si>
  <si>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</si>
  <si>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</si>
  <si>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</si>
  <si>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</si>
  <si>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</si>
  <si>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</si>
  <si>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</si>
  <si>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</si>
  <si>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</si>
  <si>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</si>
  <si>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</si>
  <si>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</si>
  <si>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</si>
  <si>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</si>
  <si>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</si>
  <si>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</si>
  <si>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</si>
  <si>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</si>
  <si>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</si>
  <si>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</si>
  <si>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</si>
  <si>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</si>
  <si>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</si>
  <si>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</si>
  <si>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</si>
  <si>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</si>
  <si>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</si>
  <si>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</si>
  <si>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</si>
  <si>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</si>
  <si>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</si>
  <si>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</si>
  <si>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</si>
  <si>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</si>
  <si>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</si>
  <si>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</si>
  <si>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</si>
  <si>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</si>
  <si>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</si>
  <si>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</si>
  <si>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</si>
  <si>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</si>
  <si>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</si>
  <si>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</si>
  <si>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</si>
  <si>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</si>
  <si>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</si>
  <si>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</si>
  <si>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</si>
  <si>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</si>
  <si>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</si>
  <si>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</si>
  <si>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</si>
  <si>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</si>
  <si>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</si>
  <si>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</si>
  <si>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</si>
  <si>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</si>
  <si>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</si>
  <si>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</si>
  <si>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</si>
  <si>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</si>
  <si>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</si>
  <si>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</si>
  <si>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</si>
  <si>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</si>
  <si>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</si>
  <si>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</si>
  <si>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</si>
  <si>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</si>
  <si>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</si>
  <si>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</si>
  <si>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</si>
  <si>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</si>
  <si>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</si>
  <si>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</si>
  <si>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</si>
  <si>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</si>
  <si>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</si>
  <si>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</si>
  <si>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</si>
  <si>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</si>
  <si>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</si>
  <si>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</si>
  <si>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</si>
  <si>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</si>
  <si>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</si>
  <si>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</si>
  <si>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</si>
  <si>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</si>
  <si>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</si>
  <si>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</si>
  <si>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</si>
  <si>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</si>
  <si>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</si>
  <si>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</si>
  <si>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</si>
  <si>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</si>
  <si>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</si>
  <si>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</si>
  <si>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</si>
  <si>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</si>
  <si>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</si>
  <si>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</si>
  <si>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</si>
  <si>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</si>
  <si>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</si>
  <si>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</si>
  <si>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</si>
  <si>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</si>
  <si>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</si>
  <si>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</si>
  <si>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</si>
  <si>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</si>
  <si>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</si>
  <si>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</si>
  <si>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</si>
  <si>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</si>
  <si>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</si>
  <si>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</si>
  <si>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</si>
  <si>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</si>
  <si>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</si>
  <si>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</si>
  <si>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</si>
  <si>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</si>
  <si>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</si>
  <si>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</si>
  <si>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</si>
  <si>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</si>
  <si>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</si>
  <si>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</si>
  <si>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</si>
  <si>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</si>
  <si>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</si>
  <si>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</si>
  <si>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</si>
  <si>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</si>
  <si>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</si>
  <si>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</si>
  <si>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</si>
  <si>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</si>
  <si>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</si>
  <si>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</si>
  <si>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</si>
  <si>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</si>
  <si>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</si>
  <si>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</si>
  <si>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</si>
  <si>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</si>
  <si>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</si>
  <si>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</si>
  <si>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</si>
  <si>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</si>
  <si>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</si>
  <si>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</si>
  <si>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</si>
  <si>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</si>
  <si>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</si>
  <si>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</si>
  <si>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</si>
  <si>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</si>
  <si>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</si>
  <si>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</si>
  <si>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</si>
  <si>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</si>
  <si>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</si>
  <si>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</si>
  <si>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</si>
  <si>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</si>
  <si>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</si>
  <si>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</si>
  <si>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</si>
  <si>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</si>
  <si>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</si>
  <si>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</si>
  <si>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</si>
  <si>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</si>
  <si>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</si>
  <si>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</si>
  <si>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</si>
  <si>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</si>
  <si>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</si>
  <si>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</si>
  <si>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</si>
  <si>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</si>
  <si>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</si>
  <si>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</si>
  <si>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</si>
  <si>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</si>
  <si>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</si>
  <si>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</si>
  <si>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</si>
  <si>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</si>
  <si>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</si>
  <si>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</si>
  <si>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</si>
  <si>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</si>
  <si>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</si>
  <si>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</si>
  <si>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</si>
  <si>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</si>
  <si>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</si>
  <si>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</si>
  <si>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</si>
  <si>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</si>
  <si>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</si>
  <si>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</si>
  <si>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</si>
  <si>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</si>
  <si>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</si>
  <si>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</si>
  <si>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</si>
  <si>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</si>
  <si>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</si>
  <si>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</si>
  <si>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</si>
  <si>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</si>
  <si>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</si>
  <si>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</si>
  <si>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</si>
  <si>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</si>
  <si>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</si>
  <si>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</si>
  <si>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</si>
  <si>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</si>
  <si>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</si>
  <si>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</si>
  <si>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</si>
  <si>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</si>
  <si>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</si>
  <si>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</si>
  <si>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</si>
  <si>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</si>
  <si>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</si>
  <si>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</si>
  <si>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</si>
  <si>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</si>
  <si>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</si>
  <si>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</si>
  <si>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</si>
  <si>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</si>
  <si>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</si>
  <si>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</si>
  <si>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</si>
  <si>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</si>
  <si>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</si>
  <si>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</si>
  <si>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</si>
  <si>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</si>
  <si>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</si>
  <si>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</si>
  <si>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</si>
  <si>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</si>
  <si>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</si>
  <si>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</si>
  <si>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</si>
  <si>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</si>
  <si>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</si>
  <si>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</si>
  <si>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</si>
  <si>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</si>
  <si>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</si>
  <si>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</si>
  <si>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</si>
  <si>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</si>
  <si>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</si>
  <si>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</si>
  <si>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</si>
  <si>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</si>
  <si>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</si>
  <si>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</si>
  <si>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</si>
  <si>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</si>
  <si>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</si>
  <si>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</si>
  <si>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</si>
  <si>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</si>
  <si>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</si>
  <si>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</si>
  <si>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</si>
  <si>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</si>
  <si>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</si>
  <si>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</si>
  <si>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</si>
  <si>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</si>
  <si>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</si>
  <si>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</si>
  <si>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</si>
  <si>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</si>
  <si>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</si>
  <si>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</si>
  <si>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</si>
  <si>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</si>
  <si>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</si>
  <si>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</si>
  <si>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</si>
  <si>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</si>
  <si>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</si>
  <si>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</si>
  <si>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</si>
  <si>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</si>
  <si>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</si>
  <si>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</si>
  <si>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</si>
  <si>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</si>
  <si>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</si>
  <si>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</si>
  <si>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</si>
  <si>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</si>
  <si>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</si>
  <si>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</si>
  <si>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</si>
  <si>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</si>
  <si>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</si>
  <si>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</si>
  <si>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</si>
  <si>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</si>
  <si>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</si>
  <si>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</si>
  <si>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</si>
  <si>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</si>
  <si>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</si>
  <si>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</si>
  <si>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</si>
  <si>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</si>
  <si>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</si>
  <si>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</si>
  <si>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</si>
  <si>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</si>
  <si>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</si>
  <si>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</si>
  <si>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</si>
  <si>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</si>
  <si>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</si>
  <si>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</si>
  <si>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</si>
  <si>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</si>
  <si>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</si>
  <si>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</si>
  <si>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</si>
  <si>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</si>
  <si>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</si>
  <si>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</si>
  <si>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</si>
  <si>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</si>
  <si>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</si>
  <si>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</si>
  <si>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</si>
  <si>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</si>
  <si>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</si>
  <si>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</si>
  <si>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</si>
  <si>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</si>
  <si>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</si>
  <si>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</si>
  <si>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</si>
  <si>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</si>
  <si>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</si>
  <si>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</si>
  <si>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</si>
  <si>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</si>
  <si>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</si>
  <si>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</si>
  <si>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</si>
  <si>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</si>
  <si>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</si>
  <si>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</si>
  <si>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</si>
  <si>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</si>
  <si>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</si>
  <si>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</si>
  <si>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</si>
  <si>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</si>
  <si>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</si>
  <si>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</si>
  <si>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</si>
  <si>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</si>
  <si>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</si>
  <si>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</si>
  <si>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</si>
  <si>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</si>
  <si>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</si>
  <si>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</si>
  <si>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</si>
  <si>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</si>
  <si>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</si>
  <si>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</si>
  <si>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</si>
  <si>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</si>
  <si>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</si>
  <si>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</si>
  <si>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</si>
  <si>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</si>
  <si>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</si>
  <si>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</si>
  <si>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</si>
  <si>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</si>
  <si>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</si>
  <si>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</si>
  <si>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</si>
  <si>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</si>
  <si>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</si>
  <si>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</si>
  <si>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</si>
  <si>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</si>
  <si>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</si>
  <si>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</si>
  <si>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</si>
  <si>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</si>
  <si>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</si>
  <si>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</si>
  <si>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</si>
  <si>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</si>
  <si>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</si>
  <si>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</si>
  <si>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</si>
  <si>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</si>
  <si>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</si>
  <si>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</si>
  <si>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</si>
  <si>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</si>
  <si>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</si>
  <si>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</si>
  <si>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</si>
  <si>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</si>
  <si>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</si>
  <si>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</si>
  <si>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</si>
  <si>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</si>
  <si>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</si>
  <si>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</si>
  <si>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</si>
  <si>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</si>
  <si>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</si>
  <si>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</si>
  <si>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</si>
  <si>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</si>
  <si>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</si>
  <si>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</si>
  <si>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</si>
  <si>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</si>
  <si>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</si>
  <si>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</si>
  <si>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</si>
  <si>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</si>
  <si>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</si>
  <si>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</si>
  <si>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</si>
  <si>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</si>
  <si>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</si>
  <si>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</si>
  <si>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</si>
  <si>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</si>
  <si>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</si>
  <si>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</si>
  <si>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</si>
  <si>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</si>
  <si>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</si>
  <si>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</si>
  <si>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</si>
  <si>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</si>
  <si>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</si>
  <si>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</si>
  <si>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</si>
  <si>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</si>
  <si>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</si>
  <si>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</si>
  <si>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</si>
  <si>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</si>
  <si>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</si>
  <si>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</si>
  <si>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</si>
  <si>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</si>
  <si>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</si>
  <si>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</si>
  <si>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</si>
  <si>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</si>
  <si>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</si>
  <si>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</si>
  <si>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</si>
  <si>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</si>
  <si>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</si>
  <si>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</si>
  <si>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</si>
  <si>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</si>
  <si>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</si>
  <si>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</si>
  <si>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</si>
  <si>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</si>
  <si>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</si>
  <si>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</si>
  <si>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</si>
  <si>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</si>
  <si>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</si>
  <si>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</si>
  <si>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</si>
  <si>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</si>
  <si>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</si>
  <si>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</si>
  <si>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</si>
  <si>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</si>
  <si>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</si>
  <si>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</si>
  <si>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</si>
  <si>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</si>
  <si>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</si>
  <si>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</si>
  <si>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</si>
  <si>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</si>
  <si>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</si>
  <si>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</si>
  <si>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</si>
  <si>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</si>
  <si>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</si>
  <si>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</si>
  <si>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</si>
  <si>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</si>
  <si>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</si>
  <si>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</si>
  <si>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</si>
  <si>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</si>
  <si>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</si>
  <si>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</si>
  <si>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</si>
  <si>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</si>
  <si>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</si>
  <si>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</si>
  <si>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</si>
  <si>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</si>
  <si>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</si>
  <si>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</si>
  <si>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</si>
  <si>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</si>
  <si>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</si>
  <si>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</si>
  <si>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</si>
  <si>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</si>
  <si>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</si>
  <si>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</si>
  <si>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</si>
  <si>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</si>
  <si>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</si>
  <si>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</si>
  <si>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</si>
  <si>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</si>
  <si>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</si>
  <si>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</si>
  <si>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</si>
  <si>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</si>
  <si>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</si>
  <si>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</si>
  <si>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</si>
  <si>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</si>
  <si>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</si>
  <si>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</si>
  <si>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</si>
  <si>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</si>
  <si>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</si>
  <si>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</si>
  <si>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</si>
  <si>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</si>
  <si>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</si>
  <si>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</si>
  <si>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</si>
  <si>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</si>
  <si>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</si>
  <si>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</si>
  <si>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</si>
  <si>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</si>
  <si>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</si>
  <si>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</si>
  <si>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</si>
  <si>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</si>
  <si>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</si>
  <si>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</si>
  <si>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</si>
  <si>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</si>
  <si>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</si>
  <si>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</si>
  <si>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</si>
  <si>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</si>
  <si>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</si>
  <si>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</si>
  <si>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</si>
  <si>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</si>
  <si>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</si>
  <si>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</si>
  <si>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</si>
  <si>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</si>
  <si>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</si>
  <si>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</si>
  <si>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</si>
  <si>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</si>
  <si>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</si>
  <si>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</si>
  <si>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</si>
  <si>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</si>
  <si>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</si>
  <si>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</si>
  <si>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</si>
  <si>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</si>
  <si>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</si>
  <si>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</si>
  <si>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</si>
  <si>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</si>
  <si>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</si>
  <si>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</si>
  <si>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</si>
  <si>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</si>
  <si>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</si>
  <si>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</si>
  <si>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</si>
  <si>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</si>
  <si>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</si>
  <si>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</si>
  <si>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</si>
  <si>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</si>
  <si>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</si>
  <si>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</si>
  <si>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</si>
  <si>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</si>
  <si>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</si>
  <si>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</si>
  <si>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</si>
  <si>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</si>
  <si>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</si>
  <si>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</si>
  <si>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</si>
  <si>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</si>
  <si>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</si>
  <si>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</si>
  <si>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</si>
  <si>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</si>
  <si>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</si>
  <si>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</si>
  <si>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</si>
  <si>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</si>
  <si>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</si>
  <si>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</si>
  <si>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</si>
  <si>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</si>
  <si>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</si>
  <si>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</si>
  <si>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</si>
  <si>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</si>
  <si>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</si>
  <si>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</si>
  <si>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</si>
  <si>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</si>
  <si>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</si>
  <si>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</si>
  <si>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</si>
  <si>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</si>
  <si>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</si>
  <si>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</si>
  <si>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</si>
  <si>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</si>
  <si>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</si>
  <si>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</si>
  <si>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</si>
  <si>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</si>
  <si>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</si>
  <si>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</si>
  <si>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</si>
  <si>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</si>
  <si>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</si>
  <si>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</si>
  <si>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</si>
  <si>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</si>
  <si>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</si>
  <si>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</si>
  <si>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</si>
  <si>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</si>
  <si>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</si>
  <si>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</si>
  <si>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</si>
  <si>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</si>
  <si>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</si>
  <si>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</si>
  <si>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</si>
  <si>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</si>
  <si>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</si>
  <si>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</si>
  <si>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</si>
  <si>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</si>
  <si>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</si>
  <si>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</si>
  <si>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</si>
  <si>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</si>
  <si>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</si>
  <si>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</si>
  <si>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</si>
  <si>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</si>
  <si>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</si>
  <si>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</si>
  <si>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</si>
  <si>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</si>
  <si>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</si>
  <si>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</si>
  <si>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</si>
  <si>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</si>
  <si>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</si>
  <si>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</si>
  <si>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</si>
  <si>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</si>
  <si>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</si>
  <si>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</si>
  <si>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</si>
  <si>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</si>
  <si>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</si>
  <si>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</si>
  <si>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</si>
  <si>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</si>
  <si>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</si>
  <si>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</si>
  <si>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</si>
  <si>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</si>
  <si>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</si>
  <si>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</si>
  <si>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</si>
  <si>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</si>
  <si>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</si>
  <si>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</si>
  <si>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</si>
  <si>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</si>
  <si>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</si>
  <si>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</si>
  <si>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</si>
  <si>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</si>
  <si>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</si>
  <si>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</si>
  <si>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</si>
  <si>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</si>
  <si>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</si>
  <si>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</si>
  <si>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</si>
  <si>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</si>
  <si>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</si>
  <si>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</si>
  <si>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</si>
  <si>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</si>
  <si>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</si>
  <si>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</si>
  <si>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</si>
  <si>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</si>
  <si>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</si>
  <si>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</si>
  <si>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</si>
  <si>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</si>
  <si>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</si>
  <si>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</si>
  <si>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</si>
  <si>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</si>
  <si>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</si>
  <si>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</si>
  <si>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</si>
  <si>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</si>
  <si>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</si>
  <si>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</si>
  <si>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</si>
  <si>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</si>
  <si>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</si>
  <si>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</si>
  <si>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</si>
  <si>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</si>
  <si>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</si>
  <si>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</si>
  <si>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</si>
  <si>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</si>
  <si>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</si>
  <si>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</si>
  <si>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</si>
  <si>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</si>
  <si>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</si>
  <si>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</si>
  <si>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</si>
  <si>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</si>
  <si>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</si>
  <si>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</si>
  <si>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</si>
  <si>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</si>
  <si>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</si>
  <si>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</si>
  <si>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</si>
  <si>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</si>
  <si>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</si>
  <si>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</si>
  <si>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</si>
  <si>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</si>
  <si>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</si>
  <si>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</si>
  <si>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</si>
  <si>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</si>
  <si>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</si>
  <si>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</si>
  <si>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</si>
  <si>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</si>
  <si>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</si>
  <si>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</si>
  <si>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</si>
  <si>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</si>
  <si>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</si>
  <si>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</si>
  <si>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</si>
  <si>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</si>
  <si>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</si>
  <si>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</si>
  <si>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</si>
  <si>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</si>
  <si>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</si>
  <si>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</si>
  <si>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</si>
  <si>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</si>
  <si>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</si>
  <si>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</si>
  <si>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</si>
  <si>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</si>
  <si>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</si>
  <si>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</si>
  <si>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</si>
  <si>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</si>
  <si>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</si>
  <si>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</si>
  <si>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</si>
  <si>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</si>
  <si>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</si>
  <si>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</si>
  <si>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</si>
  <si>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</si>
  <si>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</si>
  <si>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</si>
  <si>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</si>
  <si>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</si>
  <si>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</si>
  <si>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</si>
  <si>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</si>
  <si>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</si>
  <si>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</si>
  <si>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</si>
  <si>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</si>
  <si>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</si>
  <si>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</si>
  <si>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</si>
  <si>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</si>
  <si>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</si>
  <si>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</si>
  <si>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</si>
  <si>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</si>
  <si>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</si>
  <si>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</si>
  <si>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</si>
  <si>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</si>
  <si>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</si>
  <si>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</si>
  <si>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</si>
  <si>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</si>
  <si>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</si>
  <si>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</si>
  <si>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</si>
  <si>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</si>
  <si>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</si>
  <si>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</si>
  <si>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</si>
  <si>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</si>
  <si>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</si>
  <si>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</si>
  <si>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</si>
  <si>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</si>
  <si>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</si>
  <si>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</si>
  <si>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</si>
  <si>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</si>
  <si>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</si>
  <si>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</si>
  <si>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</si>
  <si>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</si>
  <si>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</si>
  <si>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</si>
  <si>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</si>
  <si>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</si>
  <si>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</si>
  <si>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</si>
  <si>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</si>
  <si>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</si>
  <si>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</si>
  <si>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</si>
  <si>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</si>
  <si>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</si>
  <si>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</si>
  <si>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</si>
  <si>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</si>
  <si>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</si>
  <si>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</si>
  <si>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</si>
  <si>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</si>
  <si>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</si>
  <si>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</si>
  <si>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</si>
  <si>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</si>
  <si>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</si>
  <si>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</si>
  <si>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</si>
  <si>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</si>
  <si>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</si>
  <si>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</si>
  <si>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</si>
  <si>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</si>
  <si>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</si>
  <si>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</si>
  <si>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</si>
  <si>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</si>
  <si>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</si>
  <si>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</si>
  <si>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</si>
  <si>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</si>
  <si>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</si>
  <si>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</si>
  <si>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</si>
  <si>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</si>
  <si>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</si>
  <si>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</si>
  <si>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</si>
  <si>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</si>
  <si>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</si>
  <si>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</si>
  <si>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</si>
  <si>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</si>
  <si>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</si>
  <si>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</si>
  <si>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</si>
  <si>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</si>
  <si>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</si>
  <si>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</si>
  <si>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</si>
  <si>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</si>
  <si>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</si>
  <si>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</si>
  <si>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</si>
  <si>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</si>
  <si>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</si>
  <si>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</si>
  <si>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</si>
  <si>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</si>
  <si>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</si>
  <si>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</si>
  <si>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</si>
  <si>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</si>
  <si>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</si>
  <si>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</si>
  <si>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</si>
  <si>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</si>
  <si>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</si>
  <si>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</si>
  <si>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</si>
  <si>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</si>
  <si>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</si>
  <si>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</si>
  <si>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</si>
  <si>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</si>
  <si>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</si>
  <si>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</si>
  <si>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</si>
  <si>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</si>
  <si>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</si>
  <si>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</si>
  <si>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</si>
  <si>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</si>
  <si>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</si>
  <si>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</si>
  <si>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</si>
  <si>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</si>
  <si>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</si>
  <si>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</si>
  <si>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</si>
  <si>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</si>
  <si>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</si>
  <si>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</si>
  <si>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</si>
  <si>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</si>
  <si>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</si>
  <si>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</si>
  <si>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</si>
  <si>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</si>
  <si>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</si>
  <si>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</si>
  <si>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</si>
  <si>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</si>
  <si>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</si>
  <si>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</si>
  <si>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</si>
  <si>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</si>
  <si>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</si>
  <si>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</si>
  <si>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</si>
  <si>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</si>
  <si>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</si>
  <si>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</si>
  <si>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</si>
  <si>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</si>
  <si>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</si>
  <si>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</si>
  <si>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</si>
  <si>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</si>
  <si>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</si>
  <si>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</si>
  <si>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</si>
  <si>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</si>
  <si>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</si>
  <si>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</si>
  <si>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</si>
  <si>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</si>
  <si>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</si>
  <si>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</si>
  <si>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</si>
  <si>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</si>
  <si>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</si>
  <si>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</si>
  <si>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</si>
  <si>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</si>
  <si>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</si>
  <si>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</si>
  <si>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</si>
  <si>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</si>
  <si>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</si>
  <si>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</si>
  <si>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</si>
  <si>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</si>
  <si>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</si>
  <si>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</si>
  <si>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</si>
  <si>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</si>
  <si>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</si>
  <si>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</si>
  <si>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</si>
  <si>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</si>
  <si>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</si>
  <si>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</si>
  <si>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</si>
  <si>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</si>
  <si>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</si>
  <si>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</si>
  <si>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</si>
  <si>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</si>
  <si>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</si>
  <si>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</si>
  <si>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</si>
  <si>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</si>
  <si>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</si>
  <si>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</si>
  <si>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</si>
  <si>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</si>
  <si>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</si>
  <si>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</si>
  <si>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</si>
  <si>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</si>
  <si>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</si>
  <si>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</si>
  <si>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</si>
  <si>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</si>
  <si>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</si>
  <si>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</si>
  <si>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</si>
  <si>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</si>
  <si>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</si>
  <si>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</si>
  <si>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</si>
  <si>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</si>
  <si>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</si>
  <si>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</si>
  <si>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</si>
  <si>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</si>
  <si>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</si>
  <si>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</si>
  <si>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</si>
  <si>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</si>
  <si>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</si>
  <si>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</si>
  <si>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</si>
  <si>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</si>
  <si>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</si>
  <si>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</si>
  <si>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</si>
  <si>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</si>
  <si>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</si>
  <si>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</si>
  <si>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</si>
  <si>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</si>
  <si>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</si>
  <si>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</si>
  <si>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</si>
  <si>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</si>
  <si>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</si>
  <si>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</si>
  <si>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</si>
  <si>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</si>
  <si>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</si>
  <si>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</si>
  <si>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</si>
  <si>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</si>
  <si>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</si>
  <si>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</si>
  <si>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</si>
  <si>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</si>
  <si>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</si>
  <si>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</si>
  <si>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</si>
  <si>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</si>
  <si>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</si>
  <si>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</si>
  <si>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</si>
  <si>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</si>
  <si>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</si>
  <si>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</si>
  <si>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</si>
  <si>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</si>
  <si>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</si>
  <si>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</si>
  <si>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</si>
  <si>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</si>
  <si>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</si>
  <si>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</si>
  <si>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</si>
  <si>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</si>
  <si>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</si>
  <si>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</si>
  <si>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</si>
  <si>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</si>
  <si>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</si>
  <si>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</si>
  <si>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</si>
  <si>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</si>
  <si>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</si>
  <si>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</si>
  <si>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</si>
  <si>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</si>
  <si>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</si>
  <si>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</si>
  <si>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</si>
  <si>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</si>
  <si>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</si>
  <si>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</si>
  <si>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</si>
  <si>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</si>
  <si>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</si>
  <si>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</si>
  <si>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</si>
  <si>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</si>
  <si>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</si>
  <si>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</si>
  <si>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</si>
  <si>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</si>
  <si>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</si>
  <si>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</si>
  <si>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</si>
  <si>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</si>
  <si>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</si>
  <si>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</si>
  <si>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</si>
  <si>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</si>
  <si>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</si>
  <si>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</si>
  <si>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</si>
  <si>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</si>
  <si>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</si>
  <si>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</si>
  <si>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</si>
  <si>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</si>
  <si>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</si>
  <si>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</si>
  <si>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</si>
  <si>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</si>
  <si>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</si>
  <si>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</si>
  <si>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</si>
  <si>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</si>
  <si>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</si>
  <si>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</si>
  <si>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</si>
  <si>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</si>
  <si>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</si>
  <si>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</si>
  <si>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</si>
  <si>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</si>
  <si>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</si>
  <si>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</si>
  <si>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</si>
  <si>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</si>
  <si>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</si>
  <si>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</si>
  <si>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</si>
  <si>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</si>
  <si>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</si>
  <si>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</si>
  <si>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</si>
  <si>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</si>
  <si>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</si>
  <si>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</si>
  <si>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</si>
  <si>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</si>
  <si>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</si>
  <si>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</si>
  <si>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</si>
  <si>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</si>
  <si>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</si>
  <si>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</si>
  <si>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</si>
  <si>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</si>
  <si>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</si>
  <si>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</si>
  <si>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</si>
  <si>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</si>
  <si>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</si>
  <si>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</si>
  <si>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</si>
  <si>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</si>
  <si>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</si>
  <si>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</si>
  <si>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</si>
  <si>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</si>
  <si>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</si>
  <si>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</si>
  <si>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</si>
  <si>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</si>
  <si>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</si>
  <si>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</si>
  <si>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</si>
  <si>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</si>
  <si>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</si>
  <si>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</si>
  <si>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</si>
  <si>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</si>
  <si>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</si>
  <si>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</si>
  <si>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</si>
  <si>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</si>
  <si>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</si>
  <si>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</si>
  <si>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</si>
  <si>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</si>
  <si>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</si>
  <si>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</si>
  <si>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</si>
  <si>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</si>
  <si>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</si>
  <si>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</si>
  <si>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</si>
  <si>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</si>
  <si>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</si>
  <si>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</si>
  <si>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</si>
  <si>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</si>
  <si>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</si>
  <si>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</si>
  <si>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</si>
  <si>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</si>
  <si>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</si>
  <si>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</si>
  <si>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</si>
  <si>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</si>
  <si>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</si>
  <si>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</si>
  <si>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</si>
  <si>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</si>
  <si>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</si>
  <si>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</si>
  <si>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</si>
  <si>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</si>
  <si>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</si>
  <si>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</si>
  <si>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</si>
  <si>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</si>
  <si>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</si>
  <si>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</si>
  <si>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</si>
  <si>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</si>
  <si>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</si>
  <si>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</si>
  <si>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</si>
  <si>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</si>
  <si>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</si>
  <si>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</si>
  <si>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</si>
  <si>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</si>
  <si>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</si>
  <si>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</si>
  <si>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</si>
  <si>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</si>
  <si>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</si>
  <si>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</si>
  <si>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</si>
  <si>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</si>
  <si>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</si>
  <si>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</si>
  <si>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</si>
  <si>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</si>
  <si>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</si>
  <si>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</si>
  <si>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</si>
  <si>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</si>
  <si>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</si>
  <si>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</si>
  <si>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</si>
  <si>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</si>
  <si>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</si>
  <si>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</si>
  <si>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</si>
  <si>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</si>
  <si>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</si>
  <si>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</si>
  <si>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</si>
  <si>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</si>
  <si>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</si>
  <si>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</si>
  <si>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</si>
  <si>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</si>
  <si>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</si>
  <si>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</si>
  <si>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</si>
  <si>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</si>
  <si>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</si>
  <si>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</si>
  <si>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</si>
  <si>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</si>
  <si>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</si>
  <si>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</si>
  <si>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</si>
  <si>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</si>
  <si>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</si>
  <si>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</si>
  <si>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</si>
  <si>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</si>
  <si>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</si>
  <si>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</si>
  <si>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</si>
  <si>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</si>
  <si>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</si>
  <si>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</si>
  <si>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</si>
  <si>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</si>
  <si>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</si>
  <si>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</si>
  <si>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</si>
  <si>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</si>
  <si>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</si>
  <si>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</si>
  <si>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</si>
  <si>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</si>
  <si>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</si>
  <si>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</si>
  <si>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</si>
  <si>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</si>
  <si>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</si>
  <si>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</si>
  <si>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</si>
  <si>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</si>
  <si>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</si>
  <si>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</si>
  <si>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</si>
  <si>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</si>
  <si>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</si>
  <si>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</si>
  <si>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</si>
  <si>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</si>
  <si>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</si>
  <si>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</si>
  <si>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</si>
  <si>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</si>
  <si>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</si>
  <si>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</si>
  <si>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</si>
  <si>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</si>
  <si>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</si>
  <si>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</si>
  <si>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</si>
  <si>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</si>
  <si>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</si>
  <si>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</si>
  <si>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</si>
  <si>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</si>
  <si>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</si>
  <si>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</si>
  <si>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</si>
  <si>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</si>
  <si>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</si>
  <si>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</si>
  <si>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</si>
  <si>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</si>
  <si>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</si>
  <si>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</si>
  <si>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</si>
  <si>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</si>
  <si>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</si>
  <si>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</si>
  <si>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</si>
  <si>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</si>
  <si>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</si>
  <si>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</si>
  <si>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</si>
  <si>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</si>
  <si>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</si>
  <si>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</si>
  <si>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</si>
  <si>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</si>
  <si>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</si>
  <si>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</si>
  <si>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</si>
  <si>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</si>
  <si>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</si>
  <si>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</si>
  <si>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</si>
  <si>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</si>
  <si>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</si>
  <si>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</si>
  <si>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</si>
  <si>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</si>
  <si>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</si>
  <si>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</si>
  <si>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</si>
  <si>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</si>
  <si>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</si>
  <si>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</si>
  <si>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</si>
  <si>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</si>
  <si>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</si>
  <si>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</si>
  <si>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</si>
  <si>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</si>
  <si>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</si>
  <si>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</si>
  <si>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</si>
  <si>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</si>
  <si>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</si>
  <si>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</si>
  <si>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</si>
  <si>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</si>
  <si>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</si>
  <si>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</si>
  <si>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</si>
  <si>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</si>
  <si>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</si>
  <si>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</si>
  <si>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</si>
  <si>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</si>
  <si>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</si>
  <si>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</si>
  <si>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</si>
  <si>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</si>
  <si>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</si>
  <si>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</si>
  <si>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</si>
  <si>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</si>
  <si>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</si>
  <si>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</si>
  <si>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</si>
  <si>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</si>
  <si>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</si>
  <si>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</si>
  <si>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</si>
  <si>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</si>
  <si>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</si>
  <si>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</si>
  <si>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</si>
  <si>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</si>
  <si>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</si>
  <si>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</si>
  <si>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</si>
  <si>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</si>
  <si>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</si>
  <si>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</si>
  <si>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</si>
  <si>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</si>
  <si>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</si>
  <si>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</si>
  <si>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</si>
  <si>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</si>
  <si>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</si>
  <si>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</si>
  <si>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</si>
  <si>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</si>
  <si>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</si>
  <si>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</si>
  <si>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</si>
  <si>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</si>
  <si>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</si>
  <si>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</si>
  <si>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</si>
  <si>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</si>
  <si>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</si>
  <si>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</si>
  <si>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</si>
  <si>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</si>
  <si>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</si>
  <si>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</si>
  <si>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</si>
  <si>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</si>
  <si>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</si>
  <si>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</si>
  <si>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</si>
  <si>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</si>
  <si>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</si>
  <si>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</si>
  <si>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</si>
  <si>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</si>
  <si>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</si>
  <si>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</si>
  <si>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</si>
  <si>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</si>
  <si>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</si>
  <si>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</si>
  <si>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</si>
  <si>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</si>
  <si>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</si>
  <si>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</si>
  <si>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</si>
  <si>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</si>
  <si>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</si>
  <si>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</si>
  <si>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</si>
  <si>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</si>
  <si>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</si>
  <si>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</si>
  <si>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</si>
  <si>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</si>
  <si>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</si>
  <si>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</si>
  <si>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</si>
  <si>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</si>
  <si>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</si>
  <si>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</si>
  <si>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</si>
  <si>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</si>
  <si>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</si>
  <si>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</si>
  <si>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</si>
  <si>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</si>
  <si>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</si>
  <si>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</si>
  <si>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</si>
  <si>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</si>
  <si>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</si>
  <si>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</si>
  <si>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</si>
  <si>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</si>
  <si>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</si>
  <si>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</si>
  <si>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</si>
  <si>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</si>
  <si>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</si>
  <si>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</si>
  <si>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</si>
  <si>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</si>
  <si>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</si>
  <si>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</si>
  <si>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</si>
  <si>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</si>
  <si>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</si>
  <si>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</si>
  <si>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</si>
  <si>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</si>
  <si>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</si>
  <si>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</si>
  <si>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</si>
  <si>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</si>
  <si>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</si>
  <si>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</si>
  <si>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</si>
  <si>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</si>
  <si>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</si>
  <si>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</si>
  <si>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</si>
  <si>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</si>
  <si>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</si>
  <si>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</si>
  <si>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</si>
  <si>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</si>
  <si>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</si>
  <si>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</si>
  <si>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</si>
  <si>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</si>
  <si>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</si>
  <si>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</si>
  <si>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</si>
  <si>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</si>
  <si>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</si>
  <si>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</si>
  <si>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</si>
  <si>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</si>
  <si>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</si>
  <si>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</si>
  <si>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</si>
  <si>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</si>
  <si>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</si>
  <si>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</si>
  <si>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</si>
  <si>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</si>
  <si>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</si>
  <si>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</si>
  <si>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</si>
  <si>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</si>
  <si>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</si>
  <si>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</si>
  <si>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</si>
  <si>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</si>
  <si>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</si>
  <si>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</si>
  <si>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</si>
  <si>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</si>
  <si>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</si>
  <si>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</si>
  <si>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</si>
  <si>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</si>
  <si>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</si>
  <si>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</si>
  <si>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</si>
  <si>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</si>
  <si>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</si>
  <si>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</si>
  <si>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</si>
  <si>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</si>
  <si>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</si>
  <si>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</si>
  <si>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</si>
  <si>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</si>
  <si>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</si>
  <si>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</si>
  <si>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</si>
  <si>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</si>
  <si>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</si>
  <si>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</si>
  <si>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</si>
  <si>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</si>
  <si>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</si>
  <si>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</si>
  <si>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</si>
  <si>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</si>
  <si>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</si>
  <si>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</si>
  <si>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</si>
  <si>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</si>
  <si>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</si>
  <si>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</si>
  <si>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</si>
  <si>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</si>
  <si>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</si>
  <si>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</si>
  <si>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</si>
  <si>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</si>
  <si>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</si>
  <si>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</si>
  <si>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</si>
  <si>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</si>
  <si>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</si>
  <si>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</si>
  <si>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</si>
  <si>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</si>
  <si>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</si>
  <si>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</si>
  <si>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</si>
  <si>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</si>
  <si>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</si>
  <si>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</si>
  <si>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</si>
  <si>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</si>
  <si>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</si>
  <si>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</si>
  <si>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</si>
  <si>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</si>
  <si>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</si>
  <si>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</si>
  <si>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</si>
  <si>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</si>
  <si>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</si>
  <si>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</si>
  <si>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</si>
  <si>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</si>
  <si>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</si>
  <si>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</si>
  <si>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</si>
  <si>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</si>
  <si>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</si>
  <si>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</si>
  <si>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</si>
  <si>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</si>
  <si>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</si>
  <si>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</si>
  <si>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</si>
  <si>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</si>
  <si>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</si>
  <si>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</si>
  <si>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</si>
  <si>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</si>
  <si>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</si>
  <si>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</si>
  <si>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</si>
  <si>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</si>
  <si>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</si>
  <si>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</si>
  <si>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</si>
  <si>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</si>
  <si>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</si>
  <si>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</si>
  <si>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</si>
  <si>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</si>
  <si>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</si>
  <si>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</si>
  <si>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</si>
  <si>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</si>
  <si>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</si>
  <si>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</si>
  <si>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</si>
  <si>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</si>
  <si>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</si>
  <si>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</si>
  <si>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</si>
  <si>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</si>
  <si>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</si>
  <si>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</si>
  <si>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</si>
  <si>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</si>
  <si>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</si>
  <si>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</si>
  <si>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</si>
  <si>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</si>
  <si>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</si>
  <si>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</si>
  <si>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</si>
  <si>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</si>
  <si>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</si>
  <si>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</si>
  <si>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</si>
  <si>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</si>
  <si>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</si>
  <si>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</si>
  <si>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</si>
  <si>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</si>
  <si>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</si>
  <si>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</si>
  <si>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</si>
  <si>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</si>
  <si>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</si>
  <si>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</si>
  <si>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</si>
  <si>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</si>
  <si>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</si>
  <si>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</si>
  <si>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</si>
  <si>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</si>
  <si>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</si>
  <si>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</si>
  <si>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</si>
  <si>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</si>
  <si>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</si>
  <si>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</si>
  <si>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</si>
  <si>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</si>
  <si>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</si>
  <si>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</si>
  <si>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</si>
  <si>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</si>
  <si>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</si>
  <si>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</si>
  <si>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</si>
  <si>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</si>
  <si>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</si>
  <si>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</si>
  <si>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</si>
  <si>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</si>
  <si>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</si>
  <si>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</si>
  <si>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</si>
  <si>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</si>
  <si>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</si>
  <si>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</si>
  <si>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</si>
  <si>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</si>
  <si>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</si>
  <si>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</si>
  <si>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</si>
  <si>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</si>
  <si>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</si>
  <si>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</si>
  <si>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</si>
  <si>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</si>
  <si>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</si>
  <si>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</si>
  <si>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</si>
  <si>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</si>
  <si>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</si>
  <si>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</si>
  <si>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</si>
  <si>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</si>
  <si>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</si>
  <si>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</si>
  <si>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</si>
  <si>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</si>
  <si>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</si>
  <si>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</si>
  <si>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</si>
  <si>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</si>
  <si>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</si>
  <si>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</si>
  <si>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</si>
  <si>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</si>
  <si>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</si>
  <si>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</si>
  <si>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</si>
  <si>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</si>
  <si>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</si>
  <si>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</si>
  <si>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</si>
  <si>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</si>
  <si>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</si>
  <si>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</si>
  <si>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</si>
  <si>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</si>
  <si>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</si>
  <si>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</si>
  <si>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</si>
  <si>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</si>
  <si>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</si>
  <si>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</si>
  <si>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</si>
  <si>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</si>
  <si>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</si>
  <si>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</si>
  <si>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</si>
  <si>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</si>
  <si>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</si>
  <si>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</si>
  <si>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</si>
  <si>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</si>
  <si>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</si>
  <si>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</si>
  <si>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</si>
  <si>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</si>
  <si>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</si>
  <si>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</si>
  <si>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</si>
  <si>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</si>
  <si>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</si>
  <si>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</si>
  <si>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</si>
  <si>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</si>
  <si>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</si>
  <si>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</si>
  <si>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</si>
  <si>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</si>
  <si>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</si>
  <si>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</si>
  <si>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</si>
  <si>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</si>
  <si>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</si>
  <si>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</si>
  <si>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</si>
  <si>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</si>
  <si>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</si>
  <si>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</si>
  <si>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</si>
  <si>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</si>
  <si>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</si>
  <si>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</si>
  <si>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</si>
  <si>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</si>
  <si>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</si>
  <si>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</si>
  <si>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</si>
  <si>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</si>
  <si>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</si>
  <si>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</si>
  <si>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</si>
  <si>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</si>
  <si>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</si>
  <si>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</si>
  <si>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</si>
  <si>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</si>
  <si>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</si>
  <si>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</si>
  <si>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</si>
  <si>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</si>
  <si>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</si>
  <si>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</si>
  <si>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</si>
  <si>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</si>
  <si>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</si>
  <si>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</si>
  <si>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</si>
  <si>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</si>
  <si>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</si>
  <si>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</si>
  <si>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</si>
  <si>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</si>
  <si>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</si>
  <si>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</si>
  <si>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</si>
  <si>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</si>
  <si>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</si>
  <si>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</si>
  <si>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</si>
  <si>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</si>
  <si>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</si>
  <si>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</si>
  <si>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</si>
  <si>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</si>
  <si>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</si>
  <si>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</si>
  <si>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</si>
  <si>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</si>
  <si>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</si>
  <si>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</si>
  <si>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</si>
  <si>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</si>
  <si>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</si>
  <si>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</si>
  <si>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</si>
  <si>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</si>
  <si>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</si>
  <si>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</si>
  <si>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</si>
  <si>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</si>
  <si>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</si>
  <si>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</si>
  <si>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</si>
  <si>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</si>
  <si>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</si>
  <si>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</si>
  <si>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</si>
  <si>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</si>
  <si>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</si>
  <si>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</si>
  <si>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</si>
  <si>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</si>
  <si>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</si>
  <si>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</si>
  <si>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</si>
  <si>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</si>
  <si>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</si>
  <si>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</si>
  <si>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</si>
  <si>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</si>
  <si>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</si>
  <si>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</si>
  <si>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</si>
  <si>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</si>
  <si>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</si>
  <si>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</si>
  <si>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</si>
  <si>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</si>
  <si>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</si>
  <si>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</si>
  <si>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</si>
  <si>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</si>
  <si>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</si>
  <si>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</si>
  <si>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</si>
  <si>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</si>
  <si>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</si>
  <si>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</si>
  <si>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</si>
  <si>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</si>
  <si>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</si>
  <si>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</si>
  <si>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</si>
  <si>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</si>
  <si>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</si>
  <si>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</si>
  <si>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</si>
  <si>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</si>
  <si>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</si>
  <si>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</si>
  <si>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</si>
  <si>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</si>
  <si>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</si>
  <si>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</si>
  <si>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</si>
  <si>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</si>
  <si>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</si>
  <si>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</si>
  <si>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</si>
  <si>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</si>
  <si>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</si>
  <si>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</si>
  <si>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</si>
  <si>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</si>
  <si>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</si>
  <si>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</si>
  <si>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</si>
  <si>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</si>
  <si>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</si>
  <si>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</si>
  <si>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</si>
  <si>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</si>
  <si>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</si>
  <si>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</si>
  <si>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</si>
  <si>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</si>
  <si>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</si>
  <si>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</si>
  <si>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</si>
  <si>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</si>
  <si>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</si>
  <si>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</si>
  <si>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</si>
  <si>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</si>
  <si>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</si>
  <si>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</si>
  <si>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</si>
  <si>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</si>
  <si>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</si>
  <si>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</si>
  <si>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</si>
  <si>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</si>
  <si>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</si>
  <si>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</si>
  <si>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</si>
  <si>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</si>
  <si>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</si>
  <si>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</si>
  <si>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</si>
  <si>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</si>
  <si>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</si>
  <si>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</si>
  <si>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</si>
  <si>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</si>
  <si>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</si>
  <si>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</si>
  <si>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</si>
  <si>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</si>
  <si>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</si>
  <si>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</si>
  <si>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</si>
  <si>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</si>
  <si>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</si>
  <si>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</si>
  <si>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</si>
  <si>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</si>
  <si>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</si>
  <si>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</si>
  <si>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</si>
  <si>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</si>
  <si>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</si>
  <si>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</si>
  <si>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</si>
  <si>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</si>
  <si>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</si>
  <si>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</si>
  <si>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</si>
  <si>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</si>
  <si>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</si>
  <si>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</si>
  <si>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</si>
  <si>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</si>
  <si>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</si>
  <si>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</si>
  <si>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</si>
  <si>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</si>
  <si>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</si>
  <si>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</si>
  <si>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</si>
  <si>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</si>
  <si>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</si>
  <si>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</si>
  <si>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</si>
  <si>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</si>
  <si>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</si>
  <si>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</si>
  <si>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</si>
  <si>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</si>
  <si>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</si>
  <si>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</si>
  <si>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</si>
  <si>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</si>
  <si>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</si>
  <si>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</si>
  <si>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</si>
  <si>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</si>
  <si>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</si>
  <si>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</si>
  <si>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</si>
  <si>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</si>
  <si>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</si>
  <si>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</si>
  <si>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</si>
  <si>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</si>
  <si>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</si>
  <si>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</si>
  <si>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</si>
  <si>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</si>
  <si>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</si>
  <si>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</si>
  <si>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</si>
  <si>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</si>
  <si>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</si>
  <si>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</si>
  <si>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</si>
  <si>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</si>
  <si>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</si>
  <si>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</si>
  <si>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</si>
  <si>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</si>
  <si>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</si>
  <si>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</si>
  <si>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</si>
  <si>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</si>
  <si>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</si>
  <si>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</si>
  <si>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</si>
  <si>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</si>
  <si>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</si>
  <si>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</si>
  <si>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</si>
  <si>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</si>
  <si>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</si>
  <si>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</si>
  <si>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</si>
  <si>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</si>
  <si>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</si>
  <si>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</si>
  <si>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</si>
  <si>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</si>
  <si>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</si>
  <si>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</si>
  <si>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</si>
  <si>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</si>
  <si>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</si>
  <si>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</si>
  <si>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</si>
  <si>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</si>
  <si>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</si>
  <si>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</si>
  <si>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</si>
  <si>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</si>
  <si>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</si>
  <si>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</si>
  <si>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</si>
  <si>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</si>
  <si>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</si>
  <si>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</si>
  <si>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</si>
  <si>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</si>
  <si>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</si>
  <si>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</si>
  <si>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</si>
  <si>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</si>
  <si>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</si>
  <si>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</si>
  <si>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</si>
  <si>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</si>
  <si>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</si>
  <si>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</si>
  <si>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</si>
  <si>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</si>
  <si>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</si>
  <si>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</si>
  <si>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</si>
  <si>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</si>
  <si>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</si>
  <si>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</si>
  <si>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</si>
  <si>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</si>
  <si>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</si>
  <si>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</si>
  <si>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</si>
  <si>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</si>
  <si>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</si>
  <si>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</si>
  <si>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</si>
  <si>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</si>
  <si>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</si>
  <si>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</si>
  <si>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</si>
  <si>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</si>
  <si>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</si>
  <si>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</si>
  <si>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</si>
  <si>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</si>
  <si>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</si>
  <si>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</si>
  <si>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</si>
  <si>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</si>
  <si>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</si>
  <si>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</si>
  <si>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</si>
  <si>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</si>
  <si>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</si>
  <si>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</si>
  <si>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</si>
  <si>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</si>
  <si>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</si>
  <si>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</si>
  <si>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</si>
  <si>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</si>
  <si>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</si>
  <si>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</si>
  <si>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</si>
  <si>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</si>
  <si>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</si>
  <si>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</si>
  <si>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</si>
  <si>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</si>
  <si>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</si>
  <si>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</si>
  <si>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</si>
  <si>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</si>
  <si>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</si>
  <si>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</si>
  <si>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</si>
  <si>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</si>
  <si>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</si>
  <si>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</si>
  <si>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</si>
  <si>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</si>
  <si>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</si>
  <si>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</si>
  <si>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</si>
  <si>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</si>
  <si>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</si>
  <si>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</si>
  <si>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</si>
  <si>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</si>
  <si>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</si>
  <si>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</si>
  <si>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</si>
  <si>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</si>
  <si>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</si>
  <si>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</si>
  <si>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</si>
  <si>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</si>
  <si>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</si>
  <si>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</si>
  <si>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</si>
  <si>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</si>
  <si>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</si>
  <si>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</si>
  <si>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</si>
  <si>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</si>
  <si>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</si>
  <si>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</si>
  <si>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</si>
  <si>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</si>
  <si>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</si>
  <si>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</si>
  <si>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</si>
  <si>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</si>
  <si>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</si>
  <si>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</si>
  <si>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</si>
  <si>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</si>
  <si>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</si>
  <si>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</si>
  <si>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</si>
  <si>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</si>
  <si>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</si>
  <si>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</si>
  <si>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</si>
  <si>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</si>
  <si>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</si>
  <si>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</si>
  <si>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</si>
  <si>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</si>
  <si>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</si>
  <si>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</si>
  <si>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</si>
  <si>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</si>
  <si>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</si>
  <si>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</si>
  <si>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</si>
  <si>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</si>
  <si>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</si>
  <si>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</si>
  <si>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</si>
  <si>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</si>
  <si>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</si>
  <si>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</si>
  <si>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</si>
  <si>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</si>
  <si>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</si>
  <si>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</si>
  <si>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</si>
  <si>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</si>
  <si>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</si>
  <si>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</si>
  <si>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</si>
  <si>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</si>
  <si>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</si>
  <si>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</si>
  <si>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</si>
  <si>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</si>
  <si>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</si>
  <si>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</si>
  <si>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</si>
  <si>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</si>
  <si>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</si>
  <si>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</si>
  <si>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</si>
  <si>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</si>
  <si>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</si>
  <si>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</si>
  <si>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</si>
  <si>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</si>
  <si>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</si>
  <si>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</si>
  <si>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</si>
  <si>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</si>
  <si>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</si>
  <si>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</si>
  <si>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</si>
  <si>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</si>
  <si>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</si>
  <si>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</si>
  <si>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</si>
  <si>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</si>
  <si>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</si>
  <si>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</si>
  <si>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</si>
  <si>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</si>
  <si>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</si>
  <si>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</si>
  <si>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</si>
  <si>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</si>
  <si>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</si>
  <si>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</si>
  <si>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</si>
  <si>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</si>
  <si>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</si>
  <si>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</si>
  <si>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</si>
  <si>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</si>
  <si>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</si>
  <si>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</si>
  <si>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</si>
  <si>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</si>
  <si>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</si>
  <si>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</si>
  <si>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</si>
  <si>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</si>
  <si>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</si>
  <si>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</si>
  <si>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</si>
  <si>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</si>
  <si>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</si>
  <si>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</si>
  <si>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</si>
  <si>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</si>
  <si>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</si>
  <si>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</si>
  <si>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</si>
  <si>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</si>
  <si>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</si>
  <si>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</si>
  <si>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</si>
  <si>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</si>
  <si>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</si>
  <si>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</si>
  <si>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</si>
  <si>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</si>
  <si>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</si>
  <si>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</si>
  <si>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</si>
  <si>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</si>
  <si>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</si>
  <si>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</si>
  <si>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</si>
  <si>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</si>
  <si>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</si>
  <si>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</si>
  <si>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</si>
  <si>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</si>
  <si>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</si>
  <si>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</si>
  <si>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</si>
  <si>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</si>
  <si>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</si>
  <si>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</si>
  <si>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</si>
  <si>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</si>
  <si>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</si>
  <si>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</si>
  <si>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</si>
  <si>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</si>
  <si>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</si>
  <si>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</si>
  <si>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</si>
  <si>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</si>
  <si>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</si>
  <si>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</si>
  <si>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</si>
  <si>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</si>
  <si>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</si>
  <si>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</si>
  <si>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</si>
  <si>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</si>
  <si>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</si>
  <si>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</si>
  <si>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</si>
  <si>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</si>
  <si>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</si>
  <si>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</si>
  <si>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</si>
  <si>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</si>
  <si>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</si>
  <si>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</si>
  <si>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</si>
  <si>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</si>
  <si>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</si>
  <si>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</si>
  <si>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</si>
  <si>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</si>
  <si>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</si>
  <si>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</si>
  <si>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</si>
  <si>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</si>
  <si>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</si>
  <si>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</si>
  <si>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</si>
  <si>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</si>
  <si>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</si>
  <si>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</si>
  <si>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</si>
  <si>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</si>
  <si>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</si>
  <si>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</si>
  <si>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</si>
  <si>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</si>
  <si>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</si>
  <si>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</si>
  <si>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</si>
  <si>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</si>
  <si>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</si>
  <si>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</si>
  <si>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</si>
  <si>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</si>
  <si>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</si>
  <si>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</si>
  <si>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</si>
  <si>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</si>
  <si>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</si>
  <si>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</si>
  <si>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</si>
  <si>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</si>
  <si>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</si>
  <si>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</si>
  <si>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</si>
  <si>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</si>
  <si>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</si>
  <si>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</si>
  <si>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</si>
  <si>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</si>
  <si>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</si>
  <si>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</si>
  <si>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</si>
  <si>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</si>
  <si>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</si>
  <si>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</si>
  <si>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</si>
  <si>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</si>
  <si>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</si>
  <si>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</si>
  <si>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</si>
  <si>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</si>
  <si>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</si>
  <si>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</si>
  <si>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</si>
  <si>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</si>
  <si>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</si>
  <si>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</si>
  <si>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</si>
  <si>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</si>
  <si>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</si>
  <si>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</si>
  <si>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</si>
  <si>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</si>
  <si>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</si>
  <si>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</si>
  <si>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</si>
  <si>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</si>
  <si>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</si>
  <si>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</si>
  <si>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</si>
  <si>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</si>
  <si>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</si>
  <si>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</si>
  <si>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</si>
  <si>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</si>
  <si>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</si>
  <si>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</si>
  <si>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</si>
  <si>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</si>
  <si>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</si>
  <si>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</si>
  <si>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</si>
  <si>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</si>
  <si>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</si>
  <si>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</si>
  <si>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</si>
  <si>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</si>
  <si>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</si>
  <si>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</si>
  <si>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</si>
  <si>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</si>
  <si>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</si>
  <si>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</si>
  <si>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</si>
  <si>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</si>
  <si>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</si>
  <si>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</si>
  <si>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</si>
  <si>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</si>
  <si>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</si>
  <si>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</si>
  <si>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</si>
  <si>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</si>
  <si>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</si>
  <si>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</si>
  <si>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</si>
  <si>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</si>
  <si>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</si>
  <si>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</si>
  <si>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</si>
  <si>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</si>
  <si>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</si>
  <si>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</si>
  <si>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</si>
  <si>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</si>
  <si>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</si>
  <si>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</si>
  <si>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</si>
  <si>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</si>
  <si>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</si>
  <si>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</si>
  <si>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</si>
  <si>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</si>
  <si>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</si>
  <si>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</si>
  <si>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</si>
  <si>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</si>
  <si>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</si>
  <si>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</si>
  <si>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</si>
  <si>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</si>
  <si>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</si>
  <si>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</si>
  <si>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</si>
  <si>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</si>
  <si>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</si>
  <si>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</si>
  <si>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</si>
  <si>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</si>
  <si>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</si>
  <si>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</si>
  <si>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</si>
  <si>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</si>
  <si>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</si>
  <si>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</si>
  <si>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</si>
  <si>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</si>
  <si>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</si>
  <si>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</si>
  <si>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</si>
  <si>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</si>
  <si>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</si>
  <si>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</si>
  <si>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</si>
  <si>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</si>
  <si>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</si>
  <si>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</si>
  <si>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</si>
  <si>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</si>
  <si>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</si>
  <si>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</si>
  <si>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</si>
  <si>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</si>
  <si>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</si>
  <si>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</si>
  <si>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</si>
  <si>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</si>
  <si>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</si>
  <si>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</si>
  <si>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</si>
  <si>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</si>
  <si>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</si>
  <si>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</si>
  <si>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</si>
  <si>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</si>
  <si>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</si>
  <si>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</si>
  <si>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</si>
  <si>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</si>
  <si>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</si>
  <si>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</si>
  <si>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</si>
  <si>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</si>
  <si>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</si>
  <si>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</si>
  <si>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</si>
  <si>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</si>
  <si>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</si>
  <si>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</si>
  <si>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</si>
  <si>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</si>
  <si>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</si>
  <si>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</si>
  <si>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</si>
  <si>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</si>
  <si>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</si>
  <si>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</si>
  <si>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</si>
  <si>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</si>
  <si>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</si>
  <si>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</si>
  <si>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</si>
  <si>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</si>
  <si>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</si>
  <si>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</si>
  <si>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</si>
  <si>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</si>
  <si>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</si>
  <si>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</si>
  <si>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</si>
  <si>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</si>
  <si>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</si>
  <si>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</si>
  <si>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</si>
  <si>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</si>
  <si>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</si>
  <si>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</si>
  <si>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</si>
  <si>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</si>
  <si>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</si>
  <si>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</si>
  <si>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</si>
  <si>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</si>
  <si>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</si>
  <si>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</si>
  <si>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</si>
  <si>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</si>
  <si>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</si>
  <si>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</si>
  <si>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</si>
  <si>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</si>
  <si>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</si>
  <si>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</si>
  <si>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</si>
  <si>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</si>
  <si>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</si>
  <si>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</si>
  <si>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</si>
  <si>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</si>
  <si>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</si>
  <si>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</si>
  <si>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</si>
  <si>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</si>
  <si>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</si>
  <si>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</si>
  <si>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</si>
  <si>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</si>
  <si>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</si>
  <si>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</si>
  <si>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</si>
  <si>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</si>
  <si>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</si>
  <si>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</si>
  <si>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</si>
  <si>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</si>
  <si>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</si>
  <si>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</si>
  <si>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</si>
  <si>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</si>
  <si>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</si>
  <si>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</si>
  <si>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</si>
  <si>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</si>
  <si>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</si>
  <si>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</si>
  <si>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</si>
  <si>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</si>
  <si>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</si>
  <si>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</si>
  <si>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</si>
  <si>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</si>
  <si>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</si>
  <si>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</si>
  <si>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</si>
  <si>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</si>
  <si>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</si>
  <si>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</si>
  <si>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</si>
  <si>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</si>
  <si>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</si>
  <si>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</si>
  <si>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</si>
  <si>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</si>
  <si>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</si>
  <si>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</si>
  <si>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</si>
  <si>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</si>
  <si>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</si>
  <si>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</si>
  <si>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</si>
  <si>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</si>
  <si>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</si>
  <si>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</si>
  <si>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</si>
  <si>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</si>
  <si>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</si>
  <si>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</si>
  <si>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</si>
  <si>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</si>
  <si>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</si>
  <si>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</si>
  <si>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</si>
  <si>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</si>
  <si>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</si>
  <si>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</si>
  <si>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</si>
  <si>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</si>
  <si>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</si>
  <si>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</si>
  <si>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</si>
  <si>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</si>
  <si>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</si>
  <si>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</si>
  <si>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</si>
  <si>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</si>
  <si>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</si>
  <si>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</si>
  <si>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</si>
  <si>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</si>
  <si>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</si>
  <si>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</si>
  <si>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</si>
  <si>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</si>
  <si>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</si>
  <si>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</si>
  <si>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</si>
  <si>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</si>
  <si>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</si>
  <si>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</si>
  <si>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</si>
  <si>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</si>
  <si>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</si>
  <si>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</si>
  <si>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</si>
  <si>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</si>
  <si>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</si>
  <si>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</si>
  <si>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</si>
  <si>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</si>
  <si>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</si>
  <si>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</si>
  <si>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</si>
  <si>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</si>
  <si>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</si>
  <si>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</si>
  <si>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</si>
  <si>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</si>
  <si>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</si>
  <si>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</si>
  <si>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</si>
  <si>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</si>
  <si>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</si>
  <si>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</si>
  <si>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</si>
  <si>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</si>
  <si>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</si>
  <si>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</si>
  <si>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</si>
  <si>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</si>
  <si>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</si>
  <si>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</si>
  <si>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</si>
  <si>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</si>
  <si>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</si>
  <si>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</si>
  <si>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</si>
  <si>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</si>
  <si>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</si>
  <si>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</si>
  <si>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</si>
  <si>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</si>
  <si>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</si>
  <si>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</si>
  <si>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</si>
  <si>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</si>
  <si>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</si>
  <si>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</si>
  <si>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</si>
  <si>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</si>
  <si>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</si>
  <si>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</si>
  <si>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</si>
  <si>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</si>
  <si>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</si>
  <si>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</si>
  <si>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</si>
  <si>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</si>
  <si>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</si>
  <si>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</si>
  <si>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</si>
  <si>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</si>
  <si>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</si>
  <si>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</si>
  <si>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</si>
  <si>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</si>
  <si>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</si>
  <si>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</si>
  <si>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</si>
  <si>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</si>
  <si>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</si>
  <si>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</si>
  <si>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</si>
  <si>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</si>
  <si>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</si>
  <si>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</si>
  <si>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</si>
  <si>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</si>
  <si>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</si>
  <si>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</si>
  <si>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</si>
  <si>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</si>
  <si>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</si>
  <si>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</si>
  <si>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</si>
  <si>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</si>
  <si>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</si>
  <si>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</si>
  <si>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</si>
  <si>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</si>
  <si>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</si>
  <si>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</si>
  <si>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</si>
  <si>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</si>
  <si>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</si>
  <si>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</si>
  <si>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</si>
  <si>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</si>
  <si>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</si>
  <si>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</si>
  <si>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</si>
  <si>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</si>
  <si>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</si>
  <si>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</si>
  <si>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</si>
  <si>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</si>
  <si>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</si>
  <si>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</si>
  <si>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</si>
  <si>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</si>
  <si>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</si>
  <si>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</si>
  <si>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</si>
  <si>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</si>
  <si>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</si>
  <si>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</si>
  <si>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</si>
  <si>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</si>
  <si>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</si>
  <si>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</si>
  <si>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</si>
  <si>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</si>
  <si>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</si>
  <si>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</si>
  <si>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</si>
  <si>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</si>
  <si>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</si>
  <si>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</si>
  <si>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</si>
  <si>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</si>
  <si>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</si>
  <si>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</si>
  <si>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</si>
  <si>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</si>
  <si>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</si>
  <si>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</si>
  <si>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</si>
  <si>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</si>
  <si>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</si>
  <si>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</si>
  <si>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</si>
  <si>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</si>
  <si>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</si>
  <si>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</si>
  <si>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</si>
  <si>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</si>
  <si>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</si>
  <si>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</si>
  <si>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</si>
  <si>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</si>
  <si>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</si>
  <si>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</si>
  <si>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</si>
  <si>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</si>
  <si>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</si>
  <si>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</si>
  <si>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</si>
  <si>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</si>
  <si>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</si>
  <si>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</si>
  <si>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</si>
  <si>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</si>
  <si>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</si>
  <si>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</si>
  <si>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</si>
  <si>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</si>
  <si>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</si>
  <si>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</si>
  <si>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</si>
  <si>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</si>
  <si>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</si>
  <si>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</si>
  <si>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</si>
  <si>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</si>
  <si>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</si>
  <si>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</si>
  <si>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</si>
  <si>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</si>
  <si>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</si>
  <si>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</si>
  <si>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</si>
  <si>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</si>
  <si>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</si>
  <si>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</si>
  <si>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</si>
  <si>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</si>
  <si>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</si>
  <si>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</si>
  <si>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</si>
  <si>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</si>
  <si>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</si>
  <si>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</si>
  <si>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</si>
  <si>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</si>
  <si>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</si>
  <si>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</si>
  <si>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</si>
  <si>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</si>
  <si>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</si>
  <si>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</si>
  <si>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</si>
  <si>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</si>
  <si>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</si>
  <si>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</si>
  <si>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</si>
  <si>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</si>
  <si>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</si>
  <si>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</si>
  <si>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</si>
  <si>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</si>
  <si>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</si>
  <si>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</si>
  <si>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</si>
  <si>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</si>
  <si>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</si>
  <si>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</si>
  <si>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</si>
  <si>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</si>
  <si>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</si>
  <si>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</si>
  <si>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</si>
  <si>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</si>
  <si>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</si>
  <si>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</si>
  <si>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</si>
  <si>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</si>
  <si>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</si>
  <si>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</si>
  <si>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</si>
  <si>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</si>
  <si>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</si>
  <si>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</si>
  <si>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</si>
  <si>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</si>
  <si>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</si>
  <si>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</si>
  <si>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</si>
  <si>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</si>
  <si>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</si>
  <si>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</si>
  <si>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</si>
  <si>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</si>
  <si>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</si>
  <si>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</si>
  <si>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</si>
  <si>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</si>
  <si>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</si>
  <si>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</si>
  <si>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</si>
  <si>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</si>
  <si>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</si>
  <si>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</si>
  <si>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</si>
  <si>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</si>
  <si>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</si>
  <si>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</si>
  <si>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</si>
  <si>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</si>
  <si>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</si>
  <si>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</si>
  <si>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</si>
  <si>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</si>
  <si>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</si>
  <si>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</si>
  <si>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</si>
  <si>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</si>
  <si>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</si>
  <si>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</si>
  <si>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</si>
  <si>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</si>
  <si>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</si>
  <si>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</si>
  <si>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</si>
  <si>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</si>
  <si>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</si>
  <si>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</si>
  <si>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</si>
  <si>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</si>
  <si>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</si>
  <si>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</si>
  <si>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</si>
  <si>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</si>
  <si>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</si>
  <si>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</si>
  <si>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</si>
  <si>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</si>
  <si>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</si>
  <si>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</si>
  <si>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</si>
  <si>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</si>
  <si>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</si>
  <si>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</si>
  <si>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</si>
  <si>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</si>
  <si>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</si>
  <si>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</si>
  <si>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</si>
  <si>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</si>
  <si>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</si>
  <si>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</si>
  <si>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</si>
  <si>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</si>
  <si>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</si>
  <si>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</si>
  <si>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</si>
  <si>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</si>
  <si>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</si>
  <si>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</si>
  <si>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</si>
  <si>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</si>
  <si>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</si>
  <si>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</si>
  <si>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</si>
  <si>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</si>
  <si>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</si>
  <si>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</si>
  <si>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</si>
  <si>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</si>
  <si>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</si>
  <si>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</si>
  <si>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</si>
  <si>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</si>
  <si>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</si>
  <si>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</si>
  <si>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</si>
  <si>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</si>
  <si>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</si>
  <si>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</si>
  <si>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</si>
  <si>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</si>
  <si>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</si>
  <si>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</si>
  <si>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</si>
  <si>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</si>
  <si>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</si>
  <si>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</si>
  <si>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</si>
  <si>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</si>
  <si>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</si>
  <si>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</si>
  <si>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</si>
  <si>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</si>
  <si>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</si>
  <si>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</si>
  <si>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</si>
  <si>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</si>
  <si>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</si>
  <si>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</si>
  <si>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</si>
  <si>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</si>
  <si>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</si>
  <si>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</si>
  <si>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</si>
  <si>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</si>
  <si>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</si>
  <si>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</si>
  <si>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</si>
  <si>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</si>
  <si>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</si>
  <si>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</si>
  <si>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</si>
  <si>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</si>
  <si>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</si>
  <si>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</si>
  <si>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</si>
  <si>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</si>
  <si>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</si>
  <si>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</si>
  <si>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</si>
  <si>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</si>
  <si>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</si>
  <si>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</si>
  <si>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</si>
  <si>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</si>
  <si>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</si>
  <si>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</si>
  <si>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</si>
  <si>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</si>
  <si>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</si>
  <si>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</si>
  <si>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</si>
  <si>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</si>
  <si>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</si>
  <si>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</si>
  <si>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</si>
  <si>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</si>
  <si>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</si>
  <si>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</si>
  <si>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</si>
  <si>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</si>
  <si>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</si>
  <si>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</si>
  <si>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</si>
  <si>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</si>
  <si>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</si>
  <si>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</si>
  <si>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</si>
  <si>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</si>
  <si>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</si>
  <si>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</si>
  <si>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</si>
  <si>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</si>
  <si>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</si>
  <si>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</si>
  <si>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</si>
  <si>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</si>
  <si>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</si>
  <si>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</si>
  <si>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</si>
  <si>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</si>
  <si>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</si>
  <si>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</si>
  <si>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</si>
  <si>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</si>
  <si>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</si>
  <si>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</si>
  <si>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</si>
  <si>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</si>
  <si>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</si>
  <si>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</si>
  <si>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</si>
  <si>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</si>
  <si>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</si>
  <si>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</si>
  <si>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</si>
  <si>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</si>
  <si>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</si>
  <si>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</si>
  <si>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</si>
  <si>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</si>
  <si>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</si>
  <si>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</si>
  <si>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</si>
  <si>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</si>
  <si>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</si>
  <si>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</si>
  <si>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</si>
  <si>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</si>
  <si>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</si>
  <si>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</si>
  <si>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</si>
  <si>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</si>
  <si>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</si>
  <si>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</si>
  <si>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</si>
  <si>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</si>
  <si>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</si>
  <si>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</si>
  <si>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</si>
  <si>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</si>
  <si>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</si>
  <si>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</si>
  <si>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</si>
  <si>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</si>
  <si>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</si>
  <si>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</si>
  <si>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</si>
  <si>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</si>
  <si>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</si>
  <si>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</si>
  <si>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</si>
  <si>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</si>
  <si>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</si>
  <si>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</si>
  <si>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</si>
  <si>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</si>
  <si>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</si>
  <si>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</si>
  <si>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</si>
  <si>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</si>
  <si>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</si>
  <si>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</si>
  <si>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</si>
  <si>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</si>
  <si>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</si>
  <si>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</si>
  <si>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</si>
  <si>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</si>
  <si>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</si>
  <si>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</si>
  <si>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</si>
  <si>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</si>
  <si>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</si>
  <si>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</si>
  <si>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</si>
  <si>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</si>
  <si>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</si>
  <si>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</si>
  <si>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</si>
  <si>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</si>
  <si>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</si>
  <si>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</si>
  <si>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</si>
  <si>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</si>
  <si>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</si>
  <si>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</si>
  <si>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</si>
  <si>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</si>
  <si>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</si>
  <si>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</si>
  <si>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</si>
  <si>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</si>
  <si>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</si>
  <si>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</si>
  <si>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</si>
  <si>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</si>
  <si>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</si>
  <si>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</si>
  <si>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</si>
  <si>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</si>
  <si>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</si>
  <si>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</si>
  <si>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</si>
  <si>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</si>
  <si>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</si>
  <si>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</si>
  <si>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</si>
  <si>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</si>
  <si>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</si>
  <si>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</si>
  <si>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</si>
  <si>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</si>
  <si>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</si>
  <si>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</si>
  <si>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</si>
  <si>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</si>
  <si>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</si>
  <si>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</si>
  <si>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</si>
  <si>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</si>
  <si>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</si>
  <si>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</si>
  <si>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</si>
  <si>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</si>
  <si>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</si>
  <si>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</si>
  <si>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</si>
  <si>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</si>
  <si>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</si>
  <si>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</si>
  <si>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</si>
  <si>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</si>
  <si>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</si>
  <si>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</si>
  <si>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</si>
  <si>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</si>
  <si>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</si>
  <si>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</si>
  <si>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</si>
  <si>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</si>
  <si>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</si>
  <si>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</si>
  <si>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</si>
  <si>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</si>
  <si>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</si>
  <si>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</si>
  <si>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</si>
  <si>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</si>
  <si>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</si>
  <si>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</si>
  <si>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</si>
  <si>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</si>
  <si>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</si>
  <si>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</si>
  <si>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</si>
  <si>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</si>
  <si>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</si>
  <si>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</si>
  <si>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</si>
  <si>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</si>
  <si>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</si>
  <si>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</si>
  <si>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</si>
  <si>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</si>
  <si>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</si>
  <si>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</si>
  <si>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</si>
  <si>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</si>
  <si>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</si>
  <si>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</si>
  <si>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</si>
  <si>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</si>
  <si>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</si>
  <si>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</si>
  <si>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</si>
  <si>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</si>
  <si>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</si>
  <si>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</si>
  <si>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</si>
  <si>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</si>
  <si>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</si>
  <si>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</si>
  <si>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</si>
  <si>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</si>
  <si>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</si>
  <si>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</si>
  <si>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</si>
  <si>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</si>
  <si>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</si>
  <si>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</si>
  <si>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</si>
  <si>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</si>
  <si>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</si>
  <si>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</si>
  <si>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</si>
  <si>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</si>
  <si>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</si>
  <si>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</si>
  <si>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</si>
  <si>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</si>
  <si>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</si>
  <si>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</si>
  <si>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</si>
  <si>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</si>
  <si>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</si>
  <si>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</si>
  <si>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</si>
  <si>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</si>
  <si>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</si>
  <si>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</si>
  <si>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</si>
  <si>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</si>
  <si>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</si>
  <si>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</si>
  <si>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</si>
  <si>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</si>
  <si>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</si>
  <si>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</si>
  <si>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</si>
  <si>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</si>
  <si>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</si>
  <si>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</si>
  <si>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</si>
  <si>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</si>
  <si>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</si>
  <si>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</si>
  <si>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</si>
  <si>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</si>
  <si>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</si>
  <si>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</si>
  <si>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</si>
  <si>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</si>
  <si>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</si>
  <si>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</si>
  <si>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</si>
  <si>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</si>
  <si>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</si>
  <si>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</si>
  <si>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</si>
  <si>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</si>
  <si>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</si>
  <si>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</si>
  <si>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</si>
  <si>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</si>
  <si>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</si>
  <si>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</si>
  <si>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</si>
  <si>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</si>
  <si>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</si>
  <si>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</si>
  <si>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</si>
  <si>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</si>
  <si>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</si>
  <si>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</si>
  <si>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</si>
  <si>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</si>
  <si>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</si>
  <si>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</si>
  <si>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</si>
  <si>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</si>
  <si>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</si>
  <si>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</si>
  <si>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</si>
  <si>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</si>
  <si>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</si>
  <si>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</si>
  <si>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</si>
  <si>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</si>
  <si>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</si>
  <si>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</si>
  <si>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</si>
  <si>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</si>
  <si>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</si>
  <si>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</si>
  <si>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</si>
  <si>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</si>
  <si>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</si>
  <si>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</si>
  <si>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</si>
  <si>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</si>
  <si>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</si>
  <si>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</si>
  <si>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</si>
  <si>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</si>
  <si>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</si>
  <si>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</si>
  <si>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</si>
  <si>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</si>
  <si>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</si>
  <si>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</si>
  <si>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</si>
  <si>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</si>
  <si>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</si>
  <si>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</si>
  <si>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</si>
  <si>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</si>
  <si>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</si>
  <si>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</si>
  <si>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</si>
  <si>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</si>
  <si>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</si>
  <si>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</si>
  <si>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</si>
  <si>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</si>
  <si>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</si>
  <si>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</si>
  <si>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</si>
  <si>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</si>
  <si>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</si>
  <si>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</si>
  <si>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</si>
  <si>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</si>
  <si>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</si>
  <si>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</si>
  <si>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</si>
  <si>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</si>
  <si>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</si>
  <si>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</si>
  <si>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</si>
  <si>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</si>
  <si>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</si>
  <si>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</si>
  <si>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</si>
  <si>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</si>
  <si>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</si>
  <si>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</si>
  <si>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</si>
  <si>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</si>
  <si>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</si>
  <si>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</si>
  <si>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</si>
  <si>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</si>
  <si>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</si>
  <si>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</si>
  <si>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</si>
  <si>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</si>
  <si>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</si>
  <si>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</si>
  <si>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</si>
  <si>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</si>
  <si>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</si>
  <si>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</si>
  <si>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</si>
  <si>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</si>
  <si>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</si>
  <si>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</si>
  <si>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</si>
  <si>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</si>
  <si>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</si>
  <si>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</si>
  <si>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</si>
  <si>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</si>
  <si>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</si>
  <si>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</si>
  <si>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</si>
  <si>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</si>
  <si>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</si>
  <si>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</si>
  <si>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</si>
  <si>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</si>
  <si>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</si>
  <si>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</si>
  <si>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</si>
  <si>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</si>
  <si>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</si>
  <si>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</si>
  <si>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</si>
  <si>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</si>
  <si>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</si>
  <si>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</si>
  <si>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</si>
  <si>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</si>
  <si>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</si>
  <si>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</si>
  <si>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</si>
  <si>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</si>
  <si>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</si>
  <si>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</si>
  <si>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</si>
  <si>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</si>
  <si>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</si>
  <si>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</si>
  <si>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</si>
  <si>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</si>
  <si>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</si>
  <si>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</si>
  <si>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</si>
  <si>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</si>
  <si>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</si>
  <si>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</si>
  <si>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</si>
  <si>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</si>
  <si>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</si>
  <si>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</si>
  <si>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</si>
  <si>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</si>
  <si>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</si>
  <si>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</si>
  <si>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</si>
  <si>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</si>
  <si>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</si>
  <si>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</si>
  <si>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</si>
  <si>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</si>
  <si>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</si>
  <si>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</si>
  <si>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</si>
  <si>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</si>
  <si>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</si>
  <si>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</si>
  <si>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</si>
  <si>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</si>
  <si>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</si>
  <si>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</si>
  <si>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</si>
  <si>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</si>
  <si>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</si>
  <si>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</si>
  <si>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</si>
  <si>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</si>
  <si>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</si>
  <si>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</si>
  <si>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</si>
  <si>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</si>
  <si>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</si>
  <si>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</si>
  <si>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</si>
  <si>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</si>
  <si>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</si>
  <si>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</si>
  <si>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</si>
  <si>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</si>
  <si>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</si>
  <si>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</si>
  <si>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</si>
  <si>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</si>
  <si>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</si>
  <si>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</si>
  <si>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</si>
  <si>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</si>
  <si>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</si>
  <si>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</si>
  <si>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</si>
  <si>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</si>
  <si>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</si>
  <si>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</si>
  <si>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</si>
  <si>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</si>
  <si>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</si>
  <si>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</si>
  <si>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</si>
  <si>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</si>
  <si>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</si>
  <si>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</si>
  <si>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</si>
  <si>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</si>
  <si>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</si>
  <si>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</si>
  <si>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</si>
  <si>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</si>
  <si>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</si>
  <si>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</si>
  <si>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</si>
  <si>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</si>
  <si>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</si>
  <si>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</si>
  <si>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</si>
  <si>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</si>
  <si>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</si>
  <si>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</si>
  <si>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</si>
  <si>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</si>
  <si>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</si>
  <si>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</si>
  <si>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</si>
  <si>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</si>
  <si>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</si>
  <si>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</si>
  <si>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</si>
  <si>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</si>
  <si>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</si>
  <si>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</si>
  <si>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</si>
  <si>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</si>
  <si>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</si>
  <si>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</si>
  <si>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</si>
  <si>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</si>
  <si>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</si>
  <si>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</si>
  <si>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</si>
  <si>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</si>
  <si>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</si>
  <si>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</si>
  <si>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</si>
  <si>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</si>
  <si>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</si>
  <si>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</si>
  <si>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</si>
  <si>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</si>
  <si>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</si>
  <si>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</si>
  <si>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</si>
  <si>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</si>
  <si>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</si>
  <si>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</si>
  <si>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</si>
  <si>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</si>
  <si>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</si>
  <si>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</si>
  <si>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</si>
  <si>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</si>
  <si>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</si>
  <si>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</si>
  <si>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</si>
  <si>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</si>
  <si>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</si>
  <si>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</si>
  <si>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</si>
  <si>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</si>
  <si>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</si>
  <si>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</si>
  <si>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</si>
  <si>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</si>
  <si>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</si>
  <si>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</si>
  <si>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</si>
  <si>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</si>
  <si>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</si>
  <si>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</si>
  <si>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</si>
  <si>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</si>
  <si>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</si>
  <si>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</si>
  <si>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</si>
  <si>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</si>
  <si>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</si>
  <si>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</si>
  <si>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</si>
  <si>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</si>
  <si>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</si>
  <si>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</si>
  <si>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</si>
  <si>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</si>
  <si>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</si>
  <si>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</si>
  <si>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</si>
  <si>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</si>
  <si>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</si>
  <si>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</si>
  <si>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</si>
  <si>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</si>
  <si>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</si>
  <si>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</si>
  <si>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</si>
  <si>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</si>
  <si>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</si>
  <si>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</si>
  <si>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</si>
  <si>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</si>
  <si>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</si>
  <si>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</si>
  <si>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</si>
  <si>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</si>
  <si>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</si>
  <si>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</si>
  <si>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</si>
  <si>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</si>
  <si>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</si>
  <si>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</si>
  <si>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</si>
  <si>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</si>
  <si>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</si>
  <si>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</si>
  <si>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</si>
  <si>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</si>
  <si>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</si>
  <si>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</si>
  <si>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</si>
  <si>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</si>
  <si>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</si>
  <si>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</si>
  <si>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</si>
  <si>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</si>
  <si>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</si>
  <si>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</si>
  <si>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</si>
  <si>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</si>
  <si>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</si>
  <si>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</si>
  <si>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</si>
  <si>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</si>
  <si>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</si>
  <si>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</si>
  <si>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</si>
  <si>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</si>
  <si>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</si>
  <si>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</si>
  <si>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</si>
  <si>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</si>
  <si>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</si>
  <si>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</si>
  <si>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</si>
  <si>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</si>
  <si>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</si>
  <si>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</si>
  <si>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</si>
  <si>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</si>
  <si>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</si>
  <si>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</si>
  <si>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</si>
  <si>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</si>
  <si>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</si>
  <si>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</si>
  <si>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</si>
  <si>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</si>
  <si>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</si>
  <si>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</si>
  <si>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</si>
  <si>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</si>
  <si>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</si>
  <si>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</si>
  <si>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</si>
  <si>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</si>
  <si>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</si>
  <si>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</si>
  <si>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</si>
  <si>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</si>
  <si>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</si>
  <si>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</si>
  <si>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</si>
  <si>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</si>
  <si>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</si>
  <si>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</si>
  <si>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</si>
  <si>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</si>
  <si>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</si>
  <si>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</si>
  <si>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</si>
  <si>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</si>
  <si>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</si>
  <si>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</si>
  <si>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</si>
  <si>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</si>
  <si>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</si>
  <si>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</si>
  <si>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</si>
  <si>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</si>
  <si>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</si>
  <si>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</si>
  <si>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</si>
  <si>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</si>
  <si>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</si>
  <si>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</si>
  <si>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</si>
  <si>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</si>
  <si>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</si>
  <si>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</si>
  <si>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</si>
  <si>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</si>
  <si>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</si>
  <si>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</si>
  <si>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</si>
  <si>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</si>
  <si>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</si>
  <si>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</si>
  <si>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</si>
  <si>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</si>
  <si>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</si>
  <si>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</si>
  <si>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</si>
  <si>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</si>
  <si>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</si>
  <si>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</si>
  <si>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</si>
  <si>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</si>
  <si>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</si>
  <si>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</si>
  <si>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</si>
  <si>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</si>
  <si>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</si>
  <si>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</si>
  <si>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</si>
  <si>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</si>
  <si>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</si>
  <si>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</si>
  <si>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</si>
  <si>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</si>
  <si>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</si>
  <si>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</si>
  <si>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</si>
  <si>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</si>
  <si>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</si>
  <si>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</si>
  <si>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</si>
  <si>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</si>
  <si>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</si>
  <si>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</si>
  <si>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</si>
  <si>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</si>
  <si>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</si>
  <si>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</si>
  <si>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</si>
  <si>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</si>
  <si>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</si>
  <si>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</si>
  <si>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</si>
  <si>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</si>
  <si>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</si>
  <si>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</si>
  <si>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</si>
  <si>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</si>
  <si>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</si>
  <si>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</si>
  <si>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</si>
  <si>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</si>
  <si>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</si>
  <si>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</si>
  <si>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</si>
  <si>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</si>
  <si>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</si>
  <si>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</si>
  <si>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</si>
  <si>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</si>
  <si>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</si>
  <si>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</si>
  <si>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</si>
  <si>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</si>
  <si>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</si>
  <si>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</si>
  <si>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</si>
  <si>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</si>
  <si>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</si>
  <si>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</si>
  <si>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</si>
  <si>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</si>
  <si>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</si>
  <si>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</si>
  <si>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</si>
  <si>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</si>
  <si>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</si>
  <si>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</si>
  <si>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</si>
  <si>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</si>
  <si>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</si>
  <si>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</si>
  <si>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</si>
  <si>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</si>
  <si>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</si>
  <si>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</si>
  <si>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</si>
  <si>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</si>
  <si>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</si>
  <si>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</si>
  <si>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</si>
  <si>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</si>
  <si>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</si>
  <si>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</si>
  <si>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</si>
  <si>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</si>
  <si>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</si>
  <si>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</si>
  <si>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</si>
  <si>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</si>
  <si>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</si>
  <si>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</si>
  <si>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</si>
  <si>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</si>
  <si>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</si>
  <si>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</si>
  <si>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</si>
  <si>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</si>
  <si>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</si>
  <si>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</si>
  <si>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</si>
  <si>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</si>
  <si>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</si>
  <si>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</si>
  <si>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</si>
  <si>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</si>
  <si>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</si>
  <si>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</si>
  <si>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</si>
  <si>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</si>
  <si>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</si>
  <si>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</si>
  <si>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</si>
  <si>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</si>
  <si>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</si>
  <si>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</si>
  <si>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</si>
  <si>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</si>
  <si>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</si>
  <si>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</si>
  <si>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</si>
  <si>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</si>
  <si>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</si>
  <si>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</si>
  <si>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</si>
  <si>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</si>
  <si>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</si>
  <si>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</si>
  <si>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</si>
  <si>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</si>
  <si>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</si>
  <si>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</si>
  <si>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</si>
  <si>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</si>
  <si>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</si>
  <si>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</si>
  <si>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</si>
  <si>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</si>
  <si>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</si>
  <si>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</si>
  <si>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</si>
  <si>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</si>
  <si>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</si>
  <si>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</si>
  <si>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</si>
  <si>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</si>
  <si>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</si>
  <si>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</si>
  <si>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</si>
  <si>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</si>
  <si>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</si>
  <si>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</si>
  <si>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</si>
  <si>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</si>
  <si>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</si>
  <si>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</si>
  <si>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</si>
  <si>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</si>
  <si>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</si>
  <si>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</si>
  <si>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</si>
  <si>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</si>
  <si>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</si>
  <si>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</si>
  <si>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</si>
  <si>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</si>
  <si>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</si>
  <si>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</si>
  <si>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</si>
  <si>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</si>
  <si>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</si>
  <si>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</si>
  <si>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</si>
  <si>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</si>
  <si>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</si>
  <si>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</si>
  <si>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</si>
  <si>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</si>
  <si>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</si>
  <si>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</si>
  <si>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</si>
  <si>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</si>
  <si>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</si>
  <si>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</si>
  <si>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</si>
  <si>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</si>
  <si>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</si>
  <si>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</si>
  <si>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</si>
  <si>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</si>
  <si>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</si>
  <si>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</si>
  <si>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</si>
  <si>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</si>
  <si>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</si>
  <si>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</si>
  <si>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</si>
  <si>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</si>
  <si>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</si>
  <si>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</si>
  <si>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</si>
  <si>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</si>
  <si>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</si>
  <si>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</si>
  <si>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</si>
  <si>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</si>
  <si>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</si>
  <si>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</si>
  <si>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</si>
  <si>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</si>
  <si>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</si>
  <si>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</si>
  <si>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</si>
  <si>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</si>
  <si>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</si>
  <si>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</si>
  <si>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</si>
  <si>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</si>
  <si>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</si>
  <si>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</si>
  <si>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</si>
  <si>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</si>
  <si>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</si>
  <si>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</si>
  <si>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</si>
  <si>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</si>
  <si>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</si>
  <si>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</si>
  <si>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</si>
  <si>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</si>
  <si>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</si>
  <si>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</si>
  <si>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</si>
  <si>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</si>
  <si>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</si>
  <si>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</si>
  <si>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</si>
  <si>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</si>
  <si>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</si>
  <si>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</si>
  <si>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</si>
  <si>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</si>
  <si>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</si>
  <si>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</si>
  <si>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</si>
  <si>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</si>
  <si>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</si>
  <si>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</si>
  <si>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</si>
  <si>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</si>
  <si>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</si>
  <si>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</si>
  <si>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</si>
  <si>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</si>
  <si>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</si>
  <si>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</si>
  <si>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</si>
  <si>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</si>
  <si>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</si>
  <si>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</si>
  <si>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</si>
  <si>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</si>
  <si>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</si>
  <si>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</si>
  <si>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</si>
  <si>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</si>
  <si>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</si>
  <si>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</si>
  <si>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</si>
  <si>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</si>
  <si>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</si>
  <si>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</si>
  <si>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</si>
  <si>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</si>
  <si>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</si>
  <si>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</si>
  <si>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</si>
  <si>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</si>
  <si>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</si>
  <si>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</si>
  <si>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</si>
  <si>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</si>
  <si>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</si>
  <si>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</si>
  <si>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</si>
  <si>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</si>
  <si>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</si>
  <si>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</si>
  <si>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</si>
  <si>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</si>
  <si>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</si>
  <si>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</si>
  <si>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</si>
  <si>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</si>
  <si>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</si>
  <si>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</si>
  <si>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</si>
  <si>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</si>
  <si>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</si>
  <si>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</si>
  <si>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</si>
  <si>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</si>
  <si>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</si>
  <si>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</si>
  <si>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</si>
  <si>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</si>
  <si>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</si>
  <si>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</si>
  <si>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</si>
  <si>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</si>
  <si>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</si>
  <si>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</si>
  <si>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</si>
  <si>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</si>
  <si>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</si>
  <si>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</si>
  <si>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</si>
  <si>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</si>
  <si>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</si>
  <si>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</si>
  <si>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</si>
  <si>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</si>
  <si>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</si>
  <si>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</si>
  <si>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</si>
  <si>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</si>
  <si>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</si>
  <si>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</si>
  <si>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</si>
  <si>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</si>
  <si>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</si>
  <si>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</si>
  <si>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</si>
  <si>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</si>
  <si>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</si>
  <si>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</si>
  <si>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</si>
  <si>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</si>
  <si>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</si>
  <si>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</si>
  <si>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</si>
  <si>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</si>
  <si>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</si>
  <si>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</si>
  <si>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</si>
  <si>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</si>
  <si>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</si>
  <si>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</si>
  <si>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</si>
  <si>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</si>
  <si>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</si>
  <si>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</si>
  <si>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</si>
  <si>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</si>
  <si>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</si>
  <si>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</si>
  <si>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</si>
  <si>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</si>
  <si>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</si>
  <si>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</si>
  <si>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</si>
  <si>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</si>
  <si>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</si>
  <si>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</si>
  <si>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</si>
  <si>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</si>
  <si>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</si>
  <si>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</si>
  <si>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</si>
  <si>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</si>
  <si>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</si>
  <si>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</si>
  <si>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</si>
  <si>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</si>
  <si>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</si>
  <si>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</si>
  <si>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</si>
  <si>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</si>
  <si>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</si>
  <si>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</si>
  <si>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</si>
  <si>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</si>
  <si>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</si>
  <si>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</si>
  <si>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</si>
  <si>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</si>
  <si>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</si>
  <si>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</si>
  <si>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</si>
  <si>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</si>
  <si>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</si>
  <si>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</si>
  <si>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</si>
  <si>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</si>
  <si>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</si>
  <si>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</si>
  <si>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</si>
  <si>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</si>
  <si>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</si>
  <si>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</si>
  <si>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</si>
  <si>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</si>
  <si>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</si>
  <si>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</si>
  <si>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</si>
  <si>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</si>
  <si>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</si>
  <si>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</si>
  <si>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</si>
  <si>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</si>
  <si>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</si>
  <si>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</si>
  <si>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</si>
  <si>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</si>
  <si>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</si>
  <si>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</si>
  <si>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</si>
  <si>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</si>
  <si>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</si>
  <si>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</si>
  <si>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</si>
  <si>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</si>
  <si>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</si>
  <si>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</si>
  <si>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</si>
  <si>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</si>
  <si>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</si>
  <si>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</si>
  <si>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</si>
  <si>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</si>
  <si>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</si>
  <si>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</si>
  <si>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</si>
  <si>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</si>
  <si>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</si>
  <si>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</si>
  <si>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</si>
  <si>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</si>
  <si>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</si>
  <si>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</si>
  <si>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</si>
  <si>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</si>
  <si>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</si>
  <si>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</si>
  <si>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</si>
  <si>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</si>
  <si>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</si>
  <si>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</si>
  <si>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</si>
  <si>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</si>
  <si>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</si>
  <si>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</si>
  <si>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</si>
  <si>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</si>
  <si>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</si>
  <si>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</si>
  <si>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</si>
  <si>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</si>
  <si>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</si>
  <si>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</si>
  <si>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</si>
  <si>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</si>
  <si>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</si>
  <si>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</si>
  <si>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</si>
  <si>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</si>
  <si>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</si>
  <si>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</si>
  <si>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</si>
  <si>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</si>
  <si>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</si>
  <si>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</si>
  <si>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</si>
  <si>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</si>
  <si>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</si>
  <si>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</si>
  <si>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</si>
  <si>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</si>
  <si>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</si>
  <si>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</si>
  <si>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</si>
  <si>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</si>
  <si>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</si>
  <si>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</si>
  <si>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</si>
  <si>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</si>
  <si>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</si>
  <si>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</si>
  <si>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</si>
  <si>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</si>
  <si>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</si>
  <si>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</si>
  <si>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</si>
  <si>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</si>
  <si>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</si>
  <si>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</si>
  <si>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</si>
  <si>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</si>
  <si>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</si>
  <si>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</si>
  <si>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</si>
  <si>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</si>
  <si>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</si>
  <si>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</si>
  <si>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</si>
  <si>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</si>
  <si>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</si>
  <si>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</si>
  <si>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</si>
  <si>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</si>
  <si>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</si>
  <si>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</si>
  <si>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</si>
  <si>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</si>
  <si>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</si>
  <si>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</si>
  <si>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</si>
  <si>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</si>
  <si>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</si>
  <si>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</si>
  <si>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</si>
  <si>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</si>
  <si>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</si>
  <si>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</si>
  <si>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</si>
  <si>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</si>
  <si>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</si>
  <si>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</si>
  <si>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</si>
  <si>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</si>
  <si>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</si>
  <si>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</si>
  <si>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</si>
  <si>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</si>
  <si>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</si>
  <si>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</si>
  <si>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</si>
  <si>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</si>
  <si>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</si>
  <si>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</si>
  <si>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</si>
  <si>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</si>
  <si>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</si>
  <si>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</si>
  <si>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</si>
  <si>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</si>
  <si>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</si>
  <si>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</si>
  <si>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</si>
  <si>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</si>
  <si>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</si>
  <si>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</si>
  <si>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</si>
  <si>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</si>
  <si>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</si>
  <si>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</si>
  <si>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</si>
  <si>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</si>
  <si>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</si>
  <si>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</si>
  <si>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</si>
  <si>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</si>
  <si>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</si>
  <si>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</si>
  <si>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</si>
  <si>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</si>
  <si>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</si>
  <si>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</si>
  <si>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</si>
  <si>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</si>
  <si>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</si>
  <si>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</si>
  <si>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</si>
  <si>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</si>
  <si>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</si>
  <si>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</si>
  <si>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</si>
  <si>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</si>
  <si>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</si>
  <si>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</si>
  <si>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</si>
  <si>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</si>
  <si>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</si>
  <si>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</si>
  <si>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</si>
  <si>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</si>
  <si>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</si>
  <si>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</si>
  <si>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</si>
  <si>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</si>
  <si>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</si>
  <si>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</si>
  <si>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</si>
  <si>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</si>
  <si>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</si>
  <si>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</si>
  <si>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</si>
  <si>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</si>
  <si>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</si>
  <si>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</si>
  <si>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</si>
  <si>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</si>
  <si>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</si>
  <si>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</si>
  <si>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</si>
  <si>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</si>
  <si>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</si>
  <si>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</si>
  <si>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</si>
  <si>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</si>
  <si>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</si>
  <si>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</si>
  <si>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</si>
  <si>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</si>
  <si>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</si>
  <si>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</si>
  <si>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</si>
  <si>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</si>
  <si>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</si>
  <si>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</si>
  <si>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</si>
  <si>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</si>
  <si>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</si>
  <si>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</si>
  <si>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</si>
  <si>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</si>
  <si>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</si>
  <si>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</si>
  <si>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</si>
  <si>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</si>
  <si>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</si>
  <si>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</si>
  <si>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</si>
  <si>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</si>
  <si>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</si>
  <si>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</si>
  <si>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</si>
  <si>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</si>
  <si>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</si>
  <si>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</si>
  <si>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</si>
  <si>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</si>
  <si>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</si>
  <si>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</si>
  <si>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</si>
  <si>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</si>
  <si>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</si>
  <si>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</si>
  <si>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</si>
  <si>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</si>
  <si>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</si>
  <si>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</si>
  <si>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</si>
  <si>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</si>
  <si>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</si>
  <si>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</si>
  <si>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</si>
  <si>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</si>
  <si>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</si>
  <si>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</si>
  <si>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</si>
  <si>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</si>
  <si>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</si>
  <si>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</si>
  <si>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</si>
  <si>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</si>
  <si>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</si>
  <si>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</si>
  <si>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</si>
  <si>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</si>
  <si>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</si>
  <si>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</si>
  <si>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</si>
  <si>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</si>
  <si>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</si>
  <si>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</si>
  <si>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</si>
  <si>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</si>
  <si>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</si>
  <si>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</si>
  <si>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</si>
  <si>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</si>
  <si>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</si>
  <si>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</si>
  <si>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</si>
  <si>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</si>
  <si>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</si>
  <si>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</si>
  <si>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</si>
  <si>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</si>
  <si>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</si>
  <si>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</si>
  <si>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</si>
  <si>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</si>
  <si>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</si>
  <si>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</si>
  <si>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</si>
  <si>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</si>
  <si>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</si>
  <si>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</si>
  <si>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</si>
  <si>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</si>
  <si>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</si>
  <si>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</si>
  <si>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</si>
  <si>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</si>
  <si>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</si>
  <si>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</si>
  <si>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</si>
  <si>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</si>
  <si>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</si>
  <si>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</si>
  <si>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</si>
  <si>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</si>
  <si>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</si>
  <si>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</si>
  <si>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</si>
  <si>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</si>
  <si>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</si>
  <si>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</si>
  <si>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</si>
  <si>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</si>
  <si>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</si>
  <si>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</si>
  <si>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</si>
  <si>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</si>
  <si>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</si>
  <si>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</si>
  <si>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</si>
  <si>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</si>
  <si>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</si>
  <si>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</si>
  <si>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</si>
  <si>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</si>
  <si>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</si>
  <si>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</si>
  <si>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</si>
  <si>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</si>
  <si>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</si>
  <si>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</si>
  <si>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</si>
  <si>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</si>
  <si>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</si>
  <si>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</si>
  <si>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</si>
  <si>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</si>
  <si>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</si>
  <si>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</si>
  <si>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</si>
  <si>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</si>
  <si>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</si>
  <si>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</si>
  <si>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</si>
  <si>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</si>
  <si>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</si>
  <si>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</si>
  <si>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</si>
  <si>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</si>
  <si>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</si>
  <si>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</si>
  <si>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</si>
  <si>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</si>
  <si>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</si>
  <si>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</si>
  <si>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</si>
  <si>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</si>
  <si>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</si>
  <si>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</si>
  <si>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</si>
  <si>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</si>
  <si>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</si>
  <si>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</si>
  <si>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</si>
  <si>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</si>
  <si>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</si>
  <si>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</si>
  <si>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</si>
  <si>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</si>
  <si>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</si>
  <si>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</si>
  <si>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</si>
  <si>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</si>
  <si>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</si>
  <si>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</si>
  <si>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</si>
  <si>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</si>
  <si>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</si>
  <si>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</si>
  <si>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</si>
  <si>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</si>
  <si>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</si>
  <si>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</si>
  <si>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</si>
  <si>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</si>
  <si>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</si>
  <si>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</si>
  <si>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</si>
  <si>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</si>
  <si>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</si>
  <si>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</si>
  <si>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</si>
  <si>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</si>
  <si>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</si>
  <si>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</si>
  <si>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</si>
  <si>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</si>
  <si>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</si>
  <si>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</si>
  <si>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</si>
  <si>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</si>
  <si>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</si>
  <si>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</si>
  <si>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</si>
  <si>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</si>
  <si>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</si>
  <si>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</si>
  <si>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</si>
  <si>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</si>
  <si>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</si>
  <si>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</si>
  <si>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</si>
  <si>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</si>
  <si>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</si>
  <si>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</si>
  <si>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</si>
  <si>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</si>
  <si>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</si>
  <si>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</si>
  <si>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</si>
  <si>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</si>
  <si>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</si>
  <si>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</si>
  <si>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</si>
  <si>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</si>
  <si>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</si>
  <si>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</si>
  <si>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</si>
  <si>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</si>
  <si>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</si>
  <si>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</si>
  <si>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</si>
  <si>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</si>
  <si>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</si>
  <si>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</si>
  <si>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</si>
  <si>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</si>
  <si>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</si>
  <si>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</si>
  <si>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</si>
  <si>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</si>
  <si>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</si>
  <si>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</si>
  <si>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</si>
  <si>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</si>
  <si>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</si>
  <si>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</si>
  <si>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</si>
  <si>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</si>
  <si>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</si>
  <si>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</si>
  <si>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</si>
  <si>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</si>
  <si>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</si>
  <si>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</si>
  <si>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</si>
  <si>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</si>
  <si>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</si>
  <si>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</si>
  <si>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</si>
  <si>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</si>
  <si>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</si>
  <si>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</si>
  <si>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</si>
  <si>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</si>
  <si>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</si>
  <si>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</si>
  <si>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</si>
  <si>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</si>
  <si>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</si>
  <si>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</si>
  <si>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</si>
  <si>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</si>
  <si>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</si>
  <si>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</si>
  <si>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</si>
  <si>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</si>
  <si>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</si>
  <si>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</si>
  <si>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</si>
  <si>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</si>
  <si>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</si>
  <si>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</si>
  <si>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</si>
  <si>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</si>
  <si>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</si>
  <si>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</si>
  <si>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</si>
  <si>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</si>
  <si>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</si>
  <si>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</si>
  <si>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</si>
  <si>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</si>
  <si>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</si>
  <si>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</si>
  <si>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</si>
  <si>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</si>
  <si>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</si>
  <si>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</si>
  <si>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</si>
  <si>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</si>
  <si>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</si>
  <si>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</si>
  <si>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</si>
  <si>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</si>
  <si>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</si>
  <si>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</si>
  <si>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</si>
  <si>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</si>
  <si>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</si>
  <si>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</si>
  <si>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</si>
  <si>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</si>
  <si>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</si>
  <si>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</si>
  <si>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</si>
  <si>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</si>
  <si>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</si>
  <si>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</si>
  <si>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</si>
  <si>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</si>
  <si>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</si>
  <si>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</si>
  <si>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</si>
  <si>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</si>
  <si>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</si>
  <si>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</si>
  <si>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</si>
  <si>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</si>
  <si>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</si>
  <si>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</si>
  <si>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</si>
  <si>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</si>
  <si>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</si>
  <si>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</si>
  <si>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</si>
  <si>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</si>
  <si>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</si>
  <si>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</si>
  <si>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</si>
  <si>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</si>
  <si>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</si>
  <si>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</si>
  <si>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</si>
  <si>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</si>
  <si>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</si>
  <si>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</si>
  <si>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</si>
  <si>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</si>
  <si>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</si>
  <si>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</si>
  <si>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</si>
  <si>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</si>
  <si>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</si>
  <si>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</si>
  <si>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</si>
  <si>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</si>
  <si>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</si>
  <si>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</si>
  <si>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</si>
  <si>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</si>
  <si>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</si>
  <si>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</si>
  <si>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</si>
  <si>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</si>
  <si>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</si>
  <si>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</si>
  <si>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</si>
  <si>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</si>
  <si>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</si>
  <si>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</si>
  <si>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</si>
  <si>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</si>
  <si>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</si>
  <si>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</si>
  <si>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</si>
  <si>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</si>
  <si>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</si>
  <si>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</si>
  <si>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</si>
  <si>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</si>
  <si>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</si>
  <si>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</si>
  <si>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</si>
  <si>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</si>
  <si>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</si>
  <si>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</si>
  <si>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</si>
  <si>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</si>
  <si>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</si>
  <si>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</si>
  <si>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</si>
  <si>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</si>
  <si>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</si>
  <si>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</si>
  <si>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</si>
  <si>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</si>
  <si>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</si>
  <si>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</si>
  <si>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</si>
  <si>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</si>
  <si>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</si>
  <si>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</si>
  <si>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</si>
  <si>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</si>
  <si>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</si>
  <si>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</si>
  <si>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</si>
  <si>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</si>
  <si>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</si>
  <si>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</si>
  <si>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</si>
  <si>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</si>
  <si>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</si>
  <si>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</si>
  <si>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</si>
  <si>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</si>
  <si>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</si>
  <si>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</si>
  <si>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</si>
  <si>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</si>
  <si>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</si>
  <si>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</si>
  <si>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</si>
  <si>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</si>
  <si>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</si>
  <si>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</si>
  <si>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</si>
  <si>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</si>
  <si>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</si>
  <si>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</si>
  <si>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</si>
  <si>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</si>
  <si>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</si>
  <si>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</si>
  <si>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</si>
  <si>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</si>
  <si>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</si>
  <si>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</si>
  <si>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</si>
  <si>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</si>
  <si>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</si>
  <si>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</si>
  <si>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</si>
  <si>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</si>
  <si>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</si>
  <si>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</si>
  <si>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</si>
  <si>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</si>
  <si>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</si>
  <si>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</si>
  <si>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</si>
  <si>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</si>
  <si>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</si>
  <si>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</si>
  <si>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</si>
  <si>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</si>
  <si>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</si>
  <si>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</si>
  <si>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</si>
  <si>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</si>
  <si>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</si>
  <si>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</si>
  <si>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</si>
  <si>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</si>
  <si>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</si>
  <si>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</si>
  <si>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</si>
  <si>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</si>
  <si>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</si>
  <si>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</si>
  <si>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</si>
  <si>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</si>
  <si>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</si>
  <si>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</si>
  <si>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</si>
  <si>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</si>
  <si>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</si>
  <si>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</si>
  <si>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</si>
  <si>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</si>
  <si>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</si>
  <si>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</si>
  <si>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</si>
  <si>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</si>
  <si>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</si>
  <si>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</si>
  <si>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</si>
  <si>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</si>
  <si>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</si>
  <si>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</si>
  <si>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</si>
  <si>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</si>
  <si>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</si>
  <si>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</si>
  <si>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</si>
  <si>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</si>
  <si>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</si>
  <si>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</si>
  <si>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</si>
  <si>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</si>
  <si>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</si>
  <si>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</si>
  <si>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</si>
  <si>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</si>
  <si>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</si>
  <si>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</si>
  <si>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</si>
  <si>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</si>
  <si>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</si>
  <si>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</si>
  <si>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</si>
  <si>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</si>
  <si>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</si>
  <si>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</si>
  <si>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</si>
  <si>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</si>
  <si>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</si>
  <si>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</si>
  <si>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</si>
  <si>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</si>
  <si>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</si>
  <si>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</si>
  <si>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</si>
  <si>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</si>
  <si>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</si>
  <si>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</si>
  <si>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</si>
  <si>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</si>
  <si>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</si>
  <si>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</si>
  <si>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</si>
  <si>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</si>
  <si>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</si>
  <si>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</si>
  <si>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</si>
  <si>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</si>
  <si>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</si>
  <si>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</si>
  <si>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</si>
  <si>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</si>
  <si>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</si>
  <si>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</si>
  <si>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</si>
  <si>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</si>
  <si>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</si>
  <si>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</si>
  <si>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</si>
  <si>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</si>
  <si>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</si>
  <si>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</si>
  <si>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</si>
  <si>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</si>
  <si>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</si>
  <si>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</si>
  <si>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</si>
  <si>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</si>
  <si>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</si>
  <si>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</si>
  <si>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</si>
  <si>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</si>
  <si>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</si>
  <si>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</si>
  <si>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</si>
  <si>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</si>
  <si>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</si>
  <si>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</si>
  <si>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</si>
  <si>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</si>
  <si>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</si>
  <si>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</si>
  <si>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</si>
  <si>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</si>
  <si>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</si>
  <si>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</si>
  <si>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</si>
  <si>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</si>
  <si>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</si>
  <si>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</si>
  <si>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</si>
  <si>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</si>
  <si>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</si>
  <si>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</si>
  <si>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</si>
  <si>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</si>
  <si>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</si>
  <si>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</si>
  <si>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</si>
  <si>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</si>
  <si>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</si>
  <si>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</si>
  <si>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</si>
  <si>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</si>
  <si>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</si>
  <si>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</si>
  <si>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</si>
  <si>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</si>
  <si>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</si>
  <si>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</si>
  <si>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</si>
  <si>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</si>
  <si>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</si>
  <si>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</si>
  <si>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</si>
  <si>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</si>
  <si>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</si>
  <si>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</si>
  <si>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</si>
  <si>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</si>
  <si>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</si>
  <si>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</si>
  <si>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</si>
  <si>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</si>
  <si>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</si>
  <si>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</si>
  <si>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</si>
  <si>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</si>
  <si>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</si>
  <si>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</si>
  <si>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</si>
  <si>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</si>
  <si>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</si>
  <si>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</si>
  <si>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</si>
  <si>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</si>
  <si>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</si>
  <si>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</si>
  <si>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</si>
  <si>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</si>
  <si>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</si>
  <si>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</si>
  <si>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</si>
  <si>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</si>
  <si>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</si>
  <si>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</si>
  <si>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</si>
  <si>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</si>
  <si>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</si>
  <si>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</si>
  <si>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</si>
  <si>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</si>
  <si>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</si>
  <si>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</si>
  <si>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</si>
  <si>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</si>
  <si>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</si>
  <si>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</si>
  <si>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</si>
  <si>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</si>
  <si>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</si>
  <si>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</si>
  <si>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</si>
  <si>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</si>
  <si>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</si>
  <si>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</si>
  <si>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</si>
  <si>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</si>
  <si>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</si>
  <si>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</si>
  <si>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</si>
  <si>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</si>
  <si>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</si>
  <si>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</si>
  <si>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</si>
  <si>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</si>
  <si>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</si>
  <si>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</si>
  <si>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</si>
  <si>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</si>
  <si>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</si>
  <si>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</si>
  <si>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</si>
  <si>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</si>
  <si>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</si>
  <si>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</si>
  <si>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</si>
  <si>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</si>
  <si>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</si>
  <si>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</si>
  <si>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</si>
  <si>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</si>
  <si>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</si>
  <si>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</si>
  <si>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</si>
  <si>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</si>
  <si>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</si>
  <si>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</si>
  <si>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</si>
  <si>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</si>
  <si>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</si>
  <si>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</si>
  <si>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</si>
  <si>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</si>
  <si>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</si>
  <si>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</si>
  <si>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</si>
  <si>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</si>
  <si>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</si>
  <si>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</si>
  <si>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</si>
  <si>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</si>
  <si>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</si>
  <si>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</si>
  <si>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</si>
  <si>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</si>
  <si>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</si>
  <si>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</si>
  <si>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</si>
  <si>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</si>
  <si>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</si>
  <si>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</si>
  <si>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</si>
  <si>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</si>
  <si>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</si>
  <si>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</si>
  <si>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</si>
  <si>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</si>
  <si>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</si>
  <si>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</si>
  <si>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</si>
  <si>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</si>
  <si>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</si>
  <si>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</si>
  <si>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</si>
  <si>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</si>
  <si>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</si>
  <si>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</si>
  <si>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</si>
  <si>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</si>
  <si>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</si>
  <si>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</si>
  <si>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</si>
  <si>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</si>
  <si>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</si>
  <si>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</si>
  <si>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</si>
  <si>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</si>
  <si>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</si>
  <si>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</si>
  <si>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</si>
  <si>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</si>
  <si>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</si>
  <si>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</si>
  <si>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</si>
  <si>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</si>
  <si>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</si>
  <si>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</si>
  <si>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</si>
  <si>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</si>
  <si>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</si>
  <si>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</si>
  <si>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</si>
  <si>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</si>
  <si>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</si>
  <si>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</si>
  <si>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</si>
  <si>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</si>
  <si>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</si>
  <si>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</si>
  <si>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</si>
  <si>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</si>
  <si>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</si>
  <si>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</si>
  <si>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</si>
  <si>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</si>
  <si>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</si>
  <si>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</si>
  <si>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</si>
  <si>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</si>
  <si>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</si>
  <si>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</si>
  <si>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</si>
  <si>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</si>
  <si>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</si>
  <si>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</si>
  <si>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</si>
  <si>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</si>
  <si>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</si>
  <si>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</si>
  <si>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</si>
  <si>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</si>
  <si>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</si>
  <si>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</si>
  <si>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</si>
  <si>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</si>
  <si>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</si>
  <si>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</si>
  <si>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</si>
  <si>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</si>
  <si>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</si>
  <si>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</si>
  <si>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</si>
  <si>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</si>
  <si>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</si>
  <si>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</si>
  <si>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</si>
  <si>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</si>
  <si>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</si>
  <si>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</si>
  <si>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</si>
  <si>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</si>
  <si>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</si>
  <si>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</si>
  <si>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</si>
  <si>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</si>
  <si>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</si>
  <si>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</si>
  <si>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</si>
  <si>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</si>
  <si>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</si>
  <si>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</si>
  <si>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</si>
  <si>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</si>
  <si>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</si>
  <si>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</si>
  <si>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</si>
  <si>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</si>
  <si>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</si>
  <si>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</si>
  <si>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</si>
  <si>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</si>
  <si>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</si>
  <si>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</si>
  <si>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</si>
  <si>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</si>
  <si>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</si>
  <si>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</si>
  <si>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</si>
  <si>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</si>
  <si>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</si>
  <si>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</si>
  <si>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</si>
  <si>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</si>
  <si>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</si>
  <si>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</si>
  <si>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</si>
  <si>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</si>
  <si>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</si>
  <si>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</si>
  <si>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</si>
  <si>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</si>
  <si>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</si>
  <si>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</si>
  <si>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</si>
  <si>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</si>
  <si>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</si>
  <si>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</si>
  <si>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</si>
  <si>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</si>
  <si>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</si>
  <si>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</si>
  <si>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</si>
  <si>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</si>
  <si>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</si>
  <si>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</si>
  <si>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</si>
  <si>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</si>
  <si>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</si>
  <si>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</si>
  <si>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</si>
  <si>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</si>
  <si>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</si>
  <si>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</si>
  <si>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</si>
  <si>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</si>
  <si>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</si>
  <si>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</si>
  <si>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</si>
  <si>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</si>
  <si>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</si>
  <si>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</si>
  <si>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</si>
  <si>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</si>
  <si>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</si>
  <si>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</si>
  <si>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</si>
  <si>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</si>
  <si>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</si>
  <si>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</si>
  <si>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</si>
  <si>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</si>
  <si>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</si>
  <si>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</si>
  <si>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</si>
  <si>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</si>
  <si>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</si>
  <si>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</si>
  <si>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</si>
  <si>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</si>
  <si>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</si>
  <si>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</si>
  <si>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</si>
  <si>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</si>
  <si>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</si>
  <si>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</si>
  <si>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</si>
  <si>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</si>
  <si>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</si>
  <si>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</si>
  <si>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</si>
  <si>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</si>
  <si>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</si>
  <si>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</si>
  <si>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</si>
  <si>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</si>
  <si>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</si>
  <si>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</si>
  <si>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</si>
  <si>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</si>
  <si>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</si>
  <si>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</si>
  <si>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</si>
  <si>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</si>
  <si>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</si>
  <si>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</si>
  <si>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</si>
  <si>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</si>
  <si>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</si>
  <si>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</si>
  <si>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</si>
  <si>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</si>
  <si>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</si>
  <si>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</si>
  <si>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</si>
  <si>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</si>
  <si>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</si>
  <si>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</si>
  <si>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</si>
  <si>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</si>
  <si>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</si>
  <si>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</si>
  <si>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</si>
  <si>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</si>
  <si>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</si>
  <si>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</si>
  <si>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</si>
  <si>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</si>
  <si>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</si>
  <si>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</si>
  <si>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</si>
  <si>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</si>
  <si>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</si>
  <si>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</si>
  <si>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</si>
  <si>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</si>
  <si>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</si>
  <si>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</si>
  <si>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</si>
  <si>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</si>
  <si>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</si>
  <si>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</si>
  <si>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</si>
  <si>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</si>
  <si>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</si>
  <si>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</si>
  <si>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</si>
  <si>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</si>
  <si>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</si>
  <si>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</si>
  <si>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</si>
  <si>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</si>
  <si>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</si>
  <si>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</si>
  <si>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</si>
  <si>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</si>
  <si>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</si>
  <si>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</si>
  <si>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</si>
  <si>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</si>
  <si>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</si>
  <si>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</si>
  <si>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</si>
  <si>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</si>
  <si>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</si>
  <si>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</si>
  <si>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</si>
  <si>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</si>
  <si>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</si>
  <si>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</si>
  <si>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</si>
  <si>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</si>
  <si>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</si>
  <si>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</si>
  <si>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</si>
  <si>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</si>
  <si>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</si>
  <si>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</si>
  <si>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</si>
  <si>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</si>
  <si>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</si>
  <si>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</si>
  <si>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</si>
  <si>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</si>
  <si>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</si>
  <si>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</si>
  <si>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</si>
  <si>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</si>
  <si>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</si>
  <si>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</si>
  <si>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</si>
  <si>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</si>
  <si>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</si>
  <si>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</si>
  <si>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</si>
  <si>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</si>
  <si>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</si>
  <si>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</si>
  <si>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</si>
  <si>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</si>
  <si>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</si>
  <si>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</si>
  <si>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</si>
  <si>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</si>
  <si>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</si>
  <si>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</si>
  <si>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</si>
  <si>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</si>
  <si>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</si>
  <si>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</si>
  <si>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</si>
  <si>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</si>
  <si>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</si>
  <si>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</si>
  <si>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</si>
  <si>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</si>
  <si>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</si>
  <si>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</si>
  <si>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</si>
  <si>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</si>
  <si>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</si>
  <si>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</si>
  <si>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</si>
  <si>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</si>
  <si>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</si>
  <si>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</si>
  <si>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</si>
  <si>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</si>
  <si>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</si>
  <si>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</si>
  <si>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</si>
  <si>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</si>
  <si>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</si>
  <si>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</si>
  <si>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</si>
  <si>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</si>
  <si>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</si>
  <si>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</si>
  <si>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</si>
  <si>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</si>
  <si>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</si>
  <si>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</si>
  <si>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</si>
  <si>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</si>
  <si>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</si>
  <si>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</si>
  <si>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</si>
  <si>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</si>
  <si>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</si>
  <si>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</si>
  <si>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</si>
  <si>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</si>
  <si>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</si>
  <si>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</si>
  <si>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</si>
  <si>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</si>
  <si>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</si>
  <si>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</si>
  <si>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</si>
  <si>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</si>
  <si>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new pcm</t>
  </si>
  <si>
    <t>team moved 10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</si>
  <si>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</si>
  <si>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</si>
  <si>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</si>
  <si>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</si>
  <si>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</si>
  <si>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</si>
  <si>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</si>
  <si>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</si>
  <si>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</si>
  <si>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</si>
  <si>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</si>
  <si>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</si>
  <si>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</si>
  <si>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</si>
  <si>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</si>
  <si>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</si>
  <si>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</si>
  <si>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</si>
  <si>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</si>
  <si>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</si>
  <si>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</si>
  <si>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</si>
  <si>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</si>
  <si>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</si>
  <si>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</si>
  <si>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</si>
  <si>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</si>
  <si>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</si>
  <si>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</si>
  <si>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</si>
  <si>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</si>
  <si>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</si>
  <si>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</si>
  <si>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</si>
  <si>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</si>
  <si>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</si>
  <si>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</si>
  <si>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</si>
  <si>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</si>
  <si>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</si>
  <si>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</si>
  <si>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</si>
  <si>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</si>
  <si>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</si>
  <si>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</si>
  <si>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</si>
  <si>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</si>
  <si>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</si>
  <si>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</si>
  <si>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</si>
  <si>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</si>
  <si>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</si>
  <si>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</si>
  <si>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</si>
  <si>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</si>
  <si>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</si>
  <si>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</si>
  <si>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</si>
  <si>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</si>
  <si>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</si>
  <si>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</si>
  <si>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</si>
  <si>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</si>
  <si>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</si>
  <si>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</si>
  <si>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</si>
  <si>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</si>
  <si>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</si>
  <si>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</si>
  <si>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</si>
  <si>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</si>
  <si>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</si>
  <si>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</si>
  <si>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</si>
  <si>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</si>
  <si>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</si>
  <si>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</si>
  <si>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</si>
  <si>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</si>
  <si>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</si>
  <si>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</si>
  <si>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</si>
  <si>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</si>
  <si>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</si>
  <si>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</si>
  <si>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</si>
  <si>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PCM-20251004-00000233</t>
  </si>
  <si>
    <t>access issue as Site located inside Saudi entertainment Academy and no security available and all doors closed</t>
  </si>
  <si>
    <t>PCM-20251004-00000380</t>
  </si>
  <si>
    <t>ETA 10 km</t>
  </si>
  <si>
    <t>TT-20251004-00299</t>
  </si>
  <si>
    <t xml:space="preserve">Access issue at site // EM team checking morning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</si>
  <si>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</si>
  <si>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</si>
  <si>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</si>
  <si>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</si>
  <si>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</si>
  <si>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</si>
  <si>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</si>
  <si>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</si>
  <si>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</si>
  <si>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</si>
  <si>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</si>
  <si>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</si>
  <si>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</si>
  <si>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</si>
  <si>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</si>
  <si>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</si>
  <si>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PCM-20251003-00001666</t>
  </si>
  <si>
    <t>team at site /  rectifier module faulty and under arrangment ETA 70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</si>
</sst>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1">
    <sortCondition ref="H1:H5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7" totalsRowShown="0" headerRowDxfId="157" dataDxfId="156" headerRowBorderDxfId="154" tableBorderDxfId="155" totalsRowBorderDxfId="153">
  <autoFilter ref="A1:CJ3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7" totalsRowShown="0" headerRowDxfId="64" dataDxfId="63" headerRowBorderDxfId="61" tableBorderDxfId="62">
  <autoFilter ref="A1:L12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 totalsRowShown="0" headerRowDxfId="48" dataDxfId="47" headerRowBorderDxfId="45" tableBorderDxfId="46" totalsRowBorderDxfId="44">
  <autoFilter ref="A1:L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3" totalsRowShown="0" headerRowDxfId="31" dataDxfId="30" headerRowBorderDxfId="28" tableBorderDxfId="29">
  <autoFilter ref="A1:L19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9" totalsRowShown="0" headerRowDxfId="15" dataDxfId="14" headerRowBorderDxfId="12" tableBorderDxfId="13">
  <autoFilter ref="A1:L30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1"/>
  <sheetViews>
    <sheetView tabSelected="1" workbookViewId="0">
      <selection activeCell="J3" sqref="J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271.38732199074002</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19993</v>
      </c>
      <c r="E3" s="65" t="s">
        <v>38964</v>
      </c>
      <c r="F3" s="66"/>
      <c r="G3" s="67">
        <f ca="1">IFERROR(NOW()-F3,"")</f>
        <v>45934.335747916666</v>
      </c>
      <c r="H3" s="90">
        <v>45934.260127314818</v>
      </c>
      <c r="I3" s="73" t="str">
        <f>IFERROR(VLOOKUP(D3,DB!A:F,6,0),"")</f>
        <v>SCECO</v>
      </c>
      <c r="J3" s="73" t="str">
        <f>IFERROR(VLOOKUP(D3,DB!A:G,7,0),"")</f>
        <v>Dead</v>
      </c>
      <c r="K3" s="69" t="s">
        <v>38967</v>
      </c>
      <c r="L3" s="70" t="str">
        <f>IFERROR(VLOOKUP(D3,DB!A:I,9,0),"")</f>
        <v>Latis</v>
      </c>
    </row>
    <row r="4" spans="1:12" ht="15" customHeight="1">
      <c r="A4" s="63"/>
      <c r="B4" s="73" t="str">
        <f>IFERROR(VLOOKUP(D4,DB!A:K,11,0),"")</f>
        <v/>
      </c>
      <c r="C4" s="64"/>
      <c r="D4" s="64"/>
      <c r="E4" s="65"/>
      <c r="F4" s="66"/>
      <c r="G4" s="67">
        <f ca="1">IFERROR(NOW()-F4,"")</f>
        <v>45934.335747916666</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45934.335747916666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45934.335747916666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45934.335747916666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45934.335747916666</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45934.335747916666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45934.335747916666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45934.335747916666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45934.335747916666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45934.335747916666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45934.335747916666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45934.335747916666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45934.335747916666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45934.335747916666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45934.335747916666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45934.335747916666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45934.335747916666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45934.335747916666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45934.335747916666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45934.335747916666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45934.335747916666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45934.335747916666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45934.335747916666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45934.335747916666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45934.335747916666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45934.335747916666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45934.335747916666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45934.335747916666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45934.335747916666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45934.335747916666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45934.335747916666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45934.335747916666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45934.335747916666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45934.335747916666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45934.335747916666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45934.335747916666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45934.335747916666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45934.335747916666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45934.335747916666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45934.335747916666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45934.335747916666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45934.335747916666</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45934.335747916666</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45934.335747916666</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45934.335747916666</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45934.335747916666</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45934.335747916666</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45934.335747916666</v>
      </c>
      <c r="H51" s="68"/>
      <c r="I51" s="73" t="str">
        <f>IFERROR(VLOOKUP(D51,DB!A:F,6,0),"")</f>
        <v/>
      </c>
      <c r="J51" s="73" t="str">
        <f>IFERROR(VLOOKUP(D51,DB!A:G,7,0),"")</f>
        <v/>
      </c>
      <c r="K51" s="69"/>
      <c r="L51" s="70" t="str">
        <f>IFERROR(VLOOKUP(D51,DB!A:I,9,0),"")</f>
        <v/>
      </c>
    </row>
  </sheetData>
  <customSheetViews>
    <customSheetView guid="{F6042A99-DD27-4453-835D-0834D95730CC}" filter="1" showAutoFilter="1">
      <pageMargins left="0" right="0" top="0" bottom="0" header="0" footer="0"/>
      <autoFilter ref="B1:M1" xr:uid="{4080D752-8FB0-4955-9CD4-53E5CF6D6403}"/>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7"/>
  <sheetViews>
    <sheetView workbookViewId="0">
      <selection activeCell="F8" sqref="F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242.68396550925536</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127.60866458333476</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109.33590995370469</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2</v>
      </c>
      <c r="D6" s="18" t="s">
        <v>11739</v>
      </c>
      <c r="E6" s="131" t="s">
        <v>39045</v>
      </c>
      <c r="F6" s="132">
        <v>45934.180567129632</v>
      </c>
      <c r="G6" s="133">
        <f ca="1">IFERROR(NOW()-F6,"-")</f>
        <v>0.15518078703462379</v>
      </c>
      <c r="H6" s="132">
        <v>45934.141516203701</v>
      </c>
      <c r="I6" s="18" t="str">
        <f>IFERROR(VLOOKUP(D6,DB!A:F,6,0),"")</f>
        <v>SCECO</v>
      </c>
      <c r="J6" s="18" t="str">
        <f>IFERROR(VLOOKUP(D6,DB!A:G,7,0),"")</f>
        <v>In progress</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3</v>
      </c>
      <c r="D7" s="18" t="s">
        <v>21426</v>
      </c>
      <c r="E7" s="131" t="s">
        <v>38964</v>
      </c>
      <c r="F7" s="132">
        <v>45934.287557870368</v>
      </c>
      <c r="G7" s="133">
        <f ca="1">IFERROR(NOW()-F7,"-")</f>
        <v>4.8190046298259404E-2</v>
      </c>
      <c r="H7" s="132">
        <v>45934.279768518521</v>
      </c>
      <c r="I7" s="18" t="str">
        <f>IFERROR(VLOOKUP(D7,DB!A:F,6,0),"")</f>
        <v>SCECO</v>
      </c>
      <c r="J7" s="18" t="str">
        <f>IFERROR(VLOOKUP(D7,DB!A:G,7,0),"")</f>
        <v>No BB Shifted+No BB Shifted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45934.335747916666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45934.335747916666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45934.335747916666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45934.335747916666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45934.335747916666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45934.335747916666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45934.335747916666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45934.335747916666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45934.335747916666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45934.335747916666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45934.335747916666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45934.335747916666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45934.335747916666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45934.335747916666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45934.335747916666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45934.335747916666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45934.335747916666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45934.335747916666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45934.335747916666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45934.335747916666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45934.335747916666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45934.335747916666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45934.335747916666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45934.335747916666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45934.335747916666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45934.335747916666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45934.335747916666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45934.335747916666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45934.335747916666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45934.335747916666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45934.335747916666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45934.335747916666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45934.335747916666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45934.335747916666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45934.335747916666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45934.335747916666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45934.335747916666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45934.335747916666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45934.335747916666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45934.335747916666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45934.335747916666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45934.335747916666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45934.335747916666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45934.335747916666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45934.335747916666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45934.335747916666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45934.335747916666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45934.335747916666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45934.335747916666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45934.335747916666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45934.335747916666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45934.335747916666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45934.335747916666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45934.335747916666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45934.335747916666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45934.335747916666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45934.335747916666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45934.335747916666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45934.335747916666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45934.335747916666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45934.335747916666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45934.335747916666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45934.335747916666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45934.335747916666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45934.335747916666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45934.335747916666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45934.335747916666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45934.335747916666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45934.335747916666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45934.335747916666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45934.335747916666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45934.335747916666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45934.335747916666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45934.335747916666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45934.335747916666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45934.335747916666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45934.335747916666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45934.335747916666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45934.335747916666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45934.335747916666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45934.335747916666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45934.335747916666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45934.335747916666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45934.335747916666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45934.335747916666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45934.335747916666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45934.335747916666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45934.335747916666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45934.335747916666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45934.335747916666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45934.335747916666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45934.335747916666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45934.335747916666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45934.335747916666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45934.335747916666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45934.335747916666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45934.335747916666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45934.335747916666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45934.335747916666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45934.335747916666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45934.335747916666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45934.335747916666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45934.335747916666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45934.335747916666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45934.335747916666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45934.335747916666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45934.335747916666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45934.335747916666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45934.335747916666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45934.335747916666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45934.335747916666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45934.335747916666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45934.335747916666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45934.335747916666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45934.335747916666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45934.335747916666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45934.335747916666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45934.335747916666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45934.335747916666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45934.335747916666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45934.335747916666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45934.335747916666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45934.335747916666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45934.335747916666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45934.335747916666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45934.335747916666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45934.335747916666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45934.335747916666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45934.335747916666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45934.335747916666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45934.335747916666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45934.335747916666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45934.335747916666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45934.335747916666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45934.335747916666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45934.335747916666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45934.335747916666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45934.335747916666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45934.335747916666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45934.335747916666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45934.335747916666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45934.335747916666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45934.335747916666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45934.335747916666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45934.335747916666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45934.335747916666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45934.335747916666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45934.335747916666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45934.335747916666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45934.335747916666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45934.335747916666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45934.335747916666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45934.335747916666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45934.335747916666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45934.335747916666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45934.335747916666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45934.335747916666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45934.335747916666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45934.335747916666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45934.335747916666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45934.335747916666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45934.335747916666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45934.335747916666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45934.335747916666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45934.335747916666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45934.335747916666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45934.335747916666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45934.335747916666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45934.335747916666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45934.335747916666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45934.335747916666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45934.335747916666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45934.335747916666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45934.335747916666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45934.335747916666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45934.335747916666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45934.335747916666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45934.335747916666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45934.335747916666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45934.335747916666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45934.335747916666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45934.335747916666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45934.335747916666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45934.335747916666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45934.335747916666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45934.335747916666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45934.335747916666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45934.335747916666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45934.335747916666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45934.335747916666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45934.335747916666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45934.335747916666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45934.335747916666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45934.335747916666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45934.335747916666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45934.335747916666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45934.335747916666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45934.335747916666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45934.335747916666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45934.335747916666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45934.335747916666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45934.335747916666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45934.335747916666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45934.335747916666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45934.335747916666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45934.335747916666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45934.335747916666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45934.335747916666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45934.335747916666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45934.335747916666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45934.335747916666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45934.335747916666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45934.335747916666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45934.335747916666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45934.335747916666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45934.335747916666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45934.335747916666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45934.335747916666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45934.335747916666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45934.335747916666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45934.335747916666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45934.335747916666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45934.335747916666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45934.335747916666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45934.335747916666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45934.335747916666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45934.335747916666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45934.335747916666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45934.335747916666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45934.335747916666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45934.335747916666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45934.335747916666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45934.335747916666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45934.335747916666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45934.335747916666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45934.335747916666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45934.335747916666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45934.335747916666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45934.335747916666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45934.335747916666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45934.335747916666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45934.335747916666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45934.335747916666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45934.335747916666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45934.335747916666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45934.335747916666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45934.335747916666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45934.335747916666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45934.335747916666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45934.335747916666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45934.335747916666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45934.335747916666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45934.335747916666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45934.335747916666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45934.335747916666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45934.335747916666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45934.335747916666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45934.335747916666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45934.335747916666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45934.335747916666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45934.335747916666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45934.335747916666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45934.335747916666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45934.335747916666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45934.335747916666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45934.335747916666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45934.335747916666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45934.335747916666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45934.335747916666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45934.335747916666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45934.335747916666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45934.335747916666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45934.335747916666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45934.335747916666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45934.335747916666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45934.335747916666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45934.335747916666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45934.335747916666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45934.335747916666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45934.335747916666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45934.335747916666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45934.335747916666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45934.335747916666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45934.335747916666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45934.335747916666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45934.335747916666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45934.335747916666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45934.335747916666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45934.335747916666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45934.335747916666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45934.335747916666</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45934.335747916666</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45934.335747916666</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45934.335747916666</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45934.335747916666</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45934.335747916666</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45934.335747916666</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45934.335747916666</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45934.335747916666</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45934.335747916666</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45934.335747916666</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45934.335747916666</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45934.335747916666</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45934.335747916666</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45934.335747916666</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45934.335747916666</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45934.335747916666</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45934.335747916666</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45934.335747916666</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45934.335747916666</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45934.335747916666</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45934.335747916666</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45934.335747916666</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45934.335747916666</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45934.335747916666</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45934.335747916666</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45934.335747916666</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45934.335747916666</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45934.335747916666</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45934.335747916666</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sheetData>
  <dataValidations count="2">
    <dataValidation allowBlank="1" showInputMessage="1" showErrorMessage="1" sqref="E1" xr:uid="{4D935161-CDD3-4592-B877-3FB59C99E142}"/>
    <dataValidation type="list" allowBlank="1" showInputMessage="1" showErrorMessage="1" sqref="E3:E3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39058</v>
      </c>
      <c r="B2" s="75" t="str">
        <f>IFERROR(VLOOKUP(D2,DB!A:K,11,0),"")</f>
        <v>R3</v>
      </c>
      <c r="C2" s="18">
        <v>1</v>
      </c>
      <c r="D2" s="75" t="s">
        <v>15246</v>
      </c>
      <c r="E2" s="18" t="s">
        <v>39045</v>
      </c>
      <c r="F2" s="20"/>
      <c r="G2" s="21">
        <f t="shared" ref="G2:G60" ca="1" si="0">IFERROR(NOW()-F2,"-")</f>
        <v>45934.335747916666</v>
      </c>
      <c r="H2" s="142">
        <v>45934.229733796295</v>
      </c>
      <c r="I2" s="19" t="str">
        <f>IFERROR(VLOOKUP(D2,DB!A:F,6,0),"")</f>
        <v>SCECO</v>
      </c>
      <c r="J2" s="18" t="str">
        <f>IFERROR(VLOOKUP(D2,DB!A:G,7,0),"")</f>
        <v>Dead</v>
      </c>
      <c r="K2" s="50" t="s">
        <v>39059</v>
      </c>
      <c r="L2" s="23" t="str">
        <f>IFERROR(VLOOKUP(D2,DB!A:I,9,0),"")</f>
        <v>Latis</v>
      </c>
    </row>
    <row r="3" spans="1:13" ht="15" customHeight="1">
      <c r="A3" s="19"/>
      <c r="B3" s="75" t="str">
        <f>IFERROR(VLOOKUP(D3,DB!A:K,11,0),"")</f>
        <v/>
      </c>
      <c r="C3" s="18"/>
      <c r="D3" s="18"/>
      <c r="E3" s="18"/>
      <c r="F3" s="20"/>
      <c r="G3" s="21">
        <f t="shared" ca="1" si="0"/>
        <v>45934.335747916666</v>
      </c>
      <c r="H3" s="14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45934.335747916666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45934.335747916666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45934.335747916666</v>
      </c>
      <c r="H6" s="22"/>
      <c r="I6" s="19" t="str">
        <f>IFERROR(VLOOKUP(D6,DB!A:F,6,0),"")</f>
        <v/>
      </c>
      <c r="J6" s="18" t="str">
        <f>IFERROR(VLOOKUP(D6,DB!A:G,7,0),"")</f>
        <v/>
      </c>
      <c r="K6" s="50"/>
      <c r="L6" s="23" t="str">
        <f>IFERROR(VLOOKUP(D6,DB!A:I,9,0),"")</f>
        <v/>
      </c>
    </row>
    <row r="7" spans="1:13" ht="15" customHeight="1">
      <c r="A7" s="19"/>
      <c r="B7" s="18" t="str">
        <f>IFERROR(VLOOKUP(#REF!,DB!A:K,11,0),"")</f>
        <v/>
      </c>
      <c r="C7" s="18"/>
      <c r="D7" s="18"/>
      <c r="E7" s="18"/>
      <c r="F7" s="20"/>
      <c r="G7" s="21">
        <f t="shared" ca="1" si="0"/>
        <v>45934.335747916666</v>
      </c>
      <c r="H7" s="22"/>
      <c r="I7" s="19" t="str">
        <f>IFERROR(VLOOKUP(#REF!,DB!A:F,6,0),"")</f>
        <v/>
      </c>
      <c r="J7" s="18" t="str">
        <f>IFERROR(VLOOKUP(#REF!,DB!A:G,7,0),"")</f>
        <v/>
      </c>
      <c r="K7" s="50"/>
      <c r="L7" s="23" t="str">
        <f>IFERROR(VLOOKUP(#REF!,DB!A:I,9,0),"")</f>
        <v/>
      </c>
    </row>
    <row r="8" spans="1:13" ht="15" customHeight="1">
      <c r="A8" s="19"/>
      <c r="B8" s="75" t="str">
        <f>IFERROR(VLOOKUP(D8,DB!A:K,11,0),"")</f>
        <v/>
      </c>
      <c r="C8" s="18"/>
      <c r="D8" s="18"/>
      <c r="E8" s="18"/>
      <c r="F8" s="20"/>
      <c r="G8" s="21">
        <f t="shared" ca="1" si="0"/>
        <v>45934.335747916666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45934.335747916666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45934.335747916666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45934.335747916666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45934.335747916666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45934.335747916666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45934.335747916666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45934.335747916666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45934.335747916666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45934.335747916666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45934.335747916666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45934.335747916666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45934.335747916666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45934.335747916666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45934.335747916666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45934.335747916666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45934.335747916666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45934.335747916666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45934.335747916666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45934.335747916666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45934.335747916666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45934.335747916666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45934.335747916666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45934.335747916666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45934.335747916666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45934.335747916666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45934.335747916666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45934.335747916666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45934.335747916666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45934.335747916666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45934.335747916666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45934.335747916666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45934.335747916666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45934.335747916666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45934.335747916666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45934.335747916666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45934.335747916666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45934.335747916666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45934.335747916666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45934.335747916666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45934.335747916666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45934.335747916666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45934.335747916666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45934.335747916666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45934.335747916666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45934.335747916666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45934.335747916666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45934.335747916666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45934.335747916666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45934.335747916666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45934.335747916666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45934.335747916666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45934.335747916666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ref="G61:G124" ca="1" si="1">IFERROR(NOW()-F61,"-")</f>
        <v>45934.335747916666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45934.335747916666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45934.335747916666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45934.335747916666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45934.335747916666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45934.335747916666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45934.335747916666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45934.335747916666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45934.335747916666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45934.335747916666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45934.335747916666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45934.335747916666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45934.335747916666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45934.335747916666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45934.335747916666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45934.335747916666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45934.335747916666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45934.335747916666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45934.335747916666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45934.335747916666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45934.335747916666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45934.335747916666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45934.335747916666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45934.335747916666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45934.335747916666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45934.335747916666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45934.335747916666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45934.335747916666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45934.335747916666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45934.335747916666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45934.335747916666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45934.335747916666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45934.335747916666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45934.335747916666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45934.335747916666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45934.335747916666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45934.335747916666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45934.335747916666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45934.335747916666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45934.335747916666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45934.335747916666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45934.335747916666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45934.335747916666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45934.335747916666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45934.335747916666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45934.335747916666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45934.335747916666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45934.335747916666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45934.335747916666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45934.335747916666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45934.335747916666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45934.335747916666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45934.335747916666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45934.335747916666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45934.335747916666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45934.335747916666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45934.335747916666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45934.335747916666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45934.335747916666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45934.335747916666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45934.335747916666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45934.335747916666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45934.335747916666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45934.335747916666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ref="G125:G188" ca="1" si="2">IFERROR(NOW()-F125,"-")</f>
        <v>45934.335747916666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45934.335747916666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45934.335747916666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45934.335747916666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45934.335747916666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45934.335747916666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45934.335747916666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45934.335747916666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45934.335747916666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45934.335747916666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45934.335747916666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45934.335747916666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45934.335747916666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45934.335747916666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45934.335747916666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45934.335747916666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45934.335747916666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45934.335747916666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45934.335747916666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45934.335747916666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45934.335747916666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45934.335747916666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45934.335747916666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45934.335747916666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45934.335747916666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45934.335747916666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45934.335747916666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45934.335747916666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45934.335747916666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45934.335747916666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45934.335747916666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45934.335747916666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45934.335747916666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45934.335747916666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45934.335747916666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45934.335747916666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45934.335747916666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45934.335747916666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45934.335747916666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45934.335747916666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45934.335747916666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45934.335747916666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45934.335747916666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45934.335747916666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45934.335747916666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45934.335747916666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45934.335747916666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45934.335747916666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45934.335747916666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45934.335747916666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45934.335747916666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45934.335747916666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45934.335747916666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45934.335747916666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45934.335747916666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45934.335747916666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45934.335747916666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45934.335747916666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45934.335747916666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45934.335747916666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45934.335747916666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45934.335747916666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45934.335747916666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45934.335747916666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ref="G189:G252" ca="1" si="3">IFERROR(NOW()-F189,"-")</f>
        <v>45934.335747916666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45934.335747916666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45934.335747916666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45934.335747916666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45934.335747916666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45934.335747916666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45934.335747916666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45934.335747916666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45934.335747916666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45934.335747916666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45934.335747916666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45934.335747916666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45934.335747916666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45934.335747916666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45934.335747916666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45934.335747916666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45934.335747916666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45934.335747916666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45934.335747916666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45934.335747916666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45934.335747916666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45934.335747916666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45934.335747916666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45934.335747916666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45934.335747916666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45934.335747916666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45934.335747916666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45934.335747916666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45934.335747916666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45934.335747916666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45934.335747916666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45934.335747916666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45934.335747916666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45934.335747916666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45934.335747916666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45934.335747916666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45934.335747916666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45934.335747916666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45934.335747916666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45934.335747916666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45934.335747916666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45934.335747916666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45934.335747916666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45934.335747916666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45934.335747916666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45934.335747916666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45934.335747916666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45934.335747916666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45934.335747916666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45934.335747916666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45934.335747916666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45934.335747916666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45934.335747916666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45934.335747916666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45934.335747916666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45934.335747916666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45934.335747916666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45934.335747916666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45934.335747916666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45934.335747916666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45934.335747916666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45934.335747916666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45934.335747916666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45934.335747916666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ref="G253:G316" ca="1" si="4">IFERROR(NOW()-F253,"-")</f>
        <v>45934.335747916666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45934.335747916666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45934.335747916666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45934.335747916666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45934.335747916666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45934.335747916666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45934.335747916666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45934.335747916666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45934.335747916666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45934.335747916666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45934.335747916666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45934.335747916666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45934.335747916666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45934.335747916666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45934.335747916666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45934.335747916666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45934.335747916666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45934.335747916666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45934.335747916666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45934.335747916666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45934.335747916666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45934.335747916666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45934.335747916666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45934.335747916666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45934.335747916666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45934.335747916666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45934.335747916666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45934.335747916666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45934.335747916666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45934.335747916666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45934.335747916666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45934.335747916666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45934.335747916666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45934.335747916666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45934.335747916666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45934.335747916666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45934.335747916666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45934.335747916666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45934.335747916666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45934.335747916666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45934.335747916666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45934.335747916666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45934.335747916666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45934.335747916666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45934.335747916666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45934.335747916666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45934.335747916666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45934.335747916666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45934.335747916666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45934.335747916666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45934.335747916666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45934.335747916666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45934.335747916666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45934.335747916666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45934.335747916666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45934.335747916666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45934.335747916666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45934.335747916666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45934.335747916666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45934.335747916666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45934.335747916666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45934.335747916666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45934.335747916666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45934.335747916666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ref="G317:G380" ca="1" si="5">IFERROR(NOW()-F317,"-")</f>
        <v>45934.335747916666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45934.335747916666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45934.335747916666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45934.335747916666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45934.335747916666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45934.335747916666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45934.335747916666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45934.335747916666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45934.335747916666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45934.335747916666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45934.335747916666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45934.335747916666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45934.335747916666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45934.335747916666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45934.335747916666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45934.335747916666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45934.335747916666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45934.335747916666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45934.335747916666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45934.335747916666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45934.335747916666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45934.335747916666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45934.335747916666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45934.335747916666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45934.335747916666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45934.335747916666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45934.335747916666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45934.335747916666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45934.335747916666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45934.335747916666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45934.335747916666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45934.335747916666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45934.335747916666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45934.335747916666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45934.335747916666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45934.335747916666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45934.335747916666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45934.335747916666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45934.335747916666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45934.335747916666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45934.335747916666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45934.335747916666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45934.335747916666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45934.335747916666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45934.335747916666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45934.335747916666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45934.335747916666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45934.335747916666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45934.335747916666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45934.335747916666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45934.335747916666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45934.335747916666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45934.335747916666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45934.335747916666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45934.335747916666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45934.335747916666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45934.335747916666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45934.335747916666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45934.335747916666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45934.335747916666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45934.335747916666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45934.335747916666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45934.335747916666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45934.335747916666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ref="G381:G444" ca="1" si="6">IFERROR(NOW()-F381,"-")</f>
        <v>45934.335747916666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45934.335747916666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45934.335747916666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45934.335747916666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45934.335747916666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45934.335747916666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45934.335747916666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45934.335747916666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45934.335747916666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45934.335747916666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45934.335747916666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45934.335747916666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45934.335747916666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45934.335747916666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45934.335747916666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45934.335747916666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45934.335747916666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45934.335747916666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45934.335747916666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45934.335747916666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45934.335747916666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45934.335747916666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45934.335747916666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45934.335747916666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45934.335747916666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45934.335747916666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45934.335747916666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45934.335747916666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45934.335747916666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45934.335747916666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45934.335747916666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45934.335747916666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45934.335747916666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45934.335747916666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45934.335747916666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45934.335747916666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45934.335747916666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45934.335747916666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45934.335747916666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45934.335747916666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45934.335747916666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45934.335747916666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45934.335747916666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45934.335747916666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45934.335747916666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45934.335747916666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45934.335747916666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45934.335747916666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45934.335747916666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45934.335747916666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45934.335747916666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45934.335747916666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45934.335747916666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45934.335747916666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45934.335747916666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45934.335747916666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45934.335747916666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45934.335747916666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45934.335747916666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45934.335747916666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45934.335747916666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45934.335747916666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45934.335747916666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45934.335747916666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ref="G445:G508" ca="1" si="7">IFERROR(NOW()-F445,"-")</f>
        <v>45934.335747916666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45934.335747916666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45934.335747916666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45934.335747916666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45934.335747916666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45934.335747916666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45934.335747916666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45934.335747916666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45934.335747916666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45934.335747916666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45934.335747916666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45934.335747916666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45934.335747916666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45934.335747916666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45934.335747916666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45934.335747916666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45934.335747916666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45934.335747916666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45934.335747916666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45934.335747916666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45934.335747916666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45934.335747916666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45934.335747916666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45934.335747916666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45934.335747916666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45934.335747916666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45934.335747916666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45934.335747916666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45934.335747916666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45934.335747916666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45934.335747916666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45934.335747916666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45934.335747916666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45934.335747916666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45934.335747916666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45934.335747916666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45934.335747916666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45934.335747916666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45934.335747916666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45934.335747916666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45934.335747916666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45934.335747916666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45934.335747916666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45934.335747916666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45934.335747916666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45934.335747916666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45934.335747916666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45934.335747916666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45934.335747916666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45934.335747916666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45934.335747916666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45934.335747916666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45934.335747916666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45934.335747916666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45934.335747916666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45934.335747916666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45934.335747916666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45934.335747916666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45934.335747916666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45934.335747916666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45934.335747916666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45934.335747916666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45934.335747916666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45934.335747916666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ref="G509:G572" ca="1" si="8">IFERROR(NOW()-F509,"-")</f>
        <v>45934.335747916666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45934.335747916666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45934.335747916666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45934.335747916666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45934.335747916666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45934.335747916666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45934.335747916666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45934.335747916666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45934.335747916666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45934.335747916666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45934.335747916666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45934.335747916666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45934.335747916666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45934.335747916666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45934.335747916666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45934.335747916666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45934.335747916666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45934.335747916666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45934.335747916666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45934.335747916666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45934.335747916666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45934.335747916666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45934.335747916666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45934.335747916666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45934.335747916666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45934.335747916666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45934.335747916666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45934.335747916666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45934.335747916666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45934.335747916666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45934.335747916666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45934.335747916666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45934.335747916666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45934.335747916666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45934.335747916666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45934.335747916666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45934.335747916666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45934.335747916666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45934.335747916666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45934.335747916666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45934.335747916666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45934.335747916666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45934.335747916666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45934.335747916666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45934.335747916666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45934.335747916666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45934.335747916666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45934.335747916666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45934.335747916666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45934.335747916666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45934.335747916666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45934.335747916666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45934.335747916666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45934.335747916666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45934.335747916666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45934.335747916666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45934.335747916666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45934.335747916666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45934.335747916666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45934.335747916666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45934.335747916666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45934.335747916666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45934.335747916666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45934.335747916666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ref="G573:G636" ca="1" si="9">IFERROR(NOW()-F573,"-")</f>
        <v>45934.335747916666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45934.335747916666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45934.335747916666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45934.335747916666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45934.335747916666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45934.335747916666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45934.335747916666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45934.335747916666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45934.335747916666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45934.335747916666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45934.335747916666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45934.335747916666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45934.335747916666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45934.335747916666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45934.335747916666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45934.335747916666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45934.335747916666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45934.335747916666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45934.335747916666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45934.335747916666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45934.335747916666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45934.335747916666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45934.335747916666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45934.335747916666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45934.335747916666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45934.335747916666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45934.335747916666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45934.335747916666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45934.335747916666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45934.335747916666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45934.335747916666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45934.335747916666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45934.335747916666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45934.335747916666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45934.335747916666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45934.335747916666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45934.335747916666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45934.335747916666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45934.335747916666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45934.335747916666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45934.335747916666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45934.335747916666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45934.335747916666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45934.335747916666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45934.335747916666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45934.335747916666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45934.335747916666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45934.335747916666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45934.335747916666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45934.335747916666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45934.335747916666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45934.335747916666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45934.335747916666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45934.335747916666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45934.335747916666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45934.335747916666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45934.335747916666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45934.335747916666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45934.335747916666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45934.335747916666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45934.335747916666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45934.335747916666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45934.335747916666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45934.335747916666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ref="G637:G700" ca="1" si="10">IFERROR(NOW()-F637,"-")</f>
        <v>45934.335747916666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45934.335747916666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45934.335747916666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45934.335747916666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45934.335747916666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45934.335747916666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45934.335747916666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45934.335747916666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45934.335747916666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45934.335747916666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45934.335747916666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45934.335747916666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45934.335747916666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45934.335747916666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45934.335747916666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45934.335747916666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45934.335747916666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45934.335747916666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45934.335747916666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45934.335747916666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45934.335747916666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45934.335747916666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45934.335747916666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45934.335747916666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45934.335747916666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45934.335747916666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45934.335747916666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45934.335747916666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45934.335747916666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45934.335747916666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45934.335747916666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45934.335747916666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45934.335747916666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45934.335747916666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45934.335747916666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45934.335747916666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45934.335747916666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45934.335747916666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45934.335747916666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45934.335747916666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45934.335747916666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45934.335747916666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45934.335747916666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45934.335747916666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45934.335747916666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45934.335747916666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45934.335747916666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45934.335747916666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45934.335747916666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45934.335747916666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45934.335747916666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45934.335747916666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45934.335747916666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45934.335747916666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45934.335747916666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45934.335747916666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45934.335747916666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45934.335747916666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45934.335747916666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45934.335747916666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45934.335747916666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45934.335747916666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45934.335747916666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45934.335747916666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ref="G701:G764" ca="1" si="11">IFERROR(NOW()-F701,"-")</f>
        <v>45934.335747916666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45934.335747916666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45934.335747916666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45934.335747916666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45934.335747916666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45934.335747916666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45934.335747916666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45934.335747916666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45934.335747916666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45934.335747916666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45934.335747916666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45934.335747916666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45934.335747916666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45934.335747916666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45934.335747916666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45934.335747916666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45934.335747916666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45934.335747916666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45934.335747916666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45934.335747916666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45934.335747916666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45934.335747916666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45934.335747916666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45934.335747916666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45934.335747916666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45934.335747916666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45934.335747916666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45934.335747916666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45934.335747916666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45934.335747916666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45934.335747916666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45934.335747916666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45934.335747916666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45934.335747916666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45934.335747916666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45934.335747916666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45934.335747916666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45934.335747916666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45934.335747916666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45934.335747916666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45934.335747916666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45934.335747916666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45934.335747916666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45934.335747916666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45934.335747916666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45934.335747916666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45934.335747916666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45934.335747916666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45934.335747916666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45934.335747916666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45934.335747916666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45934.335747916666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45934.335747916666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45934.335747916666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45934.335747916666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45934.335747916666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45934.335747916666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45934.335747916666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45934.335747916666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45934.335747916666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45934.335747916666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45934.335747916666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45934.335747916666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45934.335747916666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ref="G765:G828" ca="1" si="12">IFERROR(NOW()-F765,"-")</f>
        <v>45934.335747916666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45934.335747916666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45934.335747916666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45934.335747916666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45934.335747916666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45934.335747916666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45934.335747916666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45934.335747916666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45934.335747916666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45934.335747916666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45934.335747916666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45934.335747916666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45934.335747916666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45934.335747916666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45934.335747916666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45934.335747916666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45934.335747916666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45934.335747916666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45934.335747916666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45934.335747916666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45934.335747916666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45934.335747916666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45934.335747916666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45934.335747916666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45934.335747916666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45934.335747916666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45934.335747916666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45934.335747916666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45934.335747916666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45934.335747916666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45934.335747916666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45934.335747916666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45934.335747916666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45934.335747916666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45934.335747916666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45934.335747916666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45934.335747916666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45934.335747916666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45934.335747916666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45934.335747916666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45934.335747916666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45934.335747916666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45934.335747916666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45934.335747916666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45934.335747916666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45934.335747916666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45934.335747916666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45934.335747916666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45934.335747916666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45934.335747916666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45934.335747916666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45934.335747916666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45934.335747916666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45934.335747916666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45934.335747916666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45934.335747916666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45934.335747916666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45934.335747916666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45934.335747916666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45934.335747916666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45934.335747916666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45934.335747916666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45934.335747916666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45934.335747916666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ref="G829:G892" ca="1" si="13">IFERROR(NOW()-F829,"-")</f>
        <v>45934.335747916666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45934.335747916666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45934.335747916666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45934.335747916666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45934.335747916666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45934.335747916666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45934.335747916666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45934.335747916666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45934.335747916666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45934.335747916666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45934.335747916666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45934.335747916666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45934.335747916666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45934.335747916666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45934.335747916666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45934.335747916666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45934.335747916666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45934.335747916666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45934.335747916666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45934.335747916666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45934.335747916666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45934.335747916666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45934.335747916666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45934.335747916666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45934.335747916666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45934.335747916666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45934.335747916666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45934.335747916666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45934.335747916666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45934.335747916666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45934.335747916666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45934.335747916666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45934.335747916666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45934.335747916666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45934.335747916666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45934.335747916666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45934.335747916666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45934.335747916666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45934.335747916666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45934.335747916666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45934.335747916666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45934.335747916666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45934.335747916666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45934.335747916666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45934.335747916666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45934.335747916666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45934.335747916666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45934.335747916666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45934.335747916666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45934.335747916666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45934.335747916666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45934.335747916666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45934.335747916666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45934.335747916666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45934.335747916666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45934.335747916666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45934.335747916666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45934.335747916666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45934.335747916666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45934.335747916666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45934.335747916666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45934.335747916666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45934.335747916666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45934.335747916666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ref="G893:G956" ca="1" si="14">IFERROR(NOW()-F893,"-")</f>
        <v>45934.335747916666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45934.335747916666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45934.335747916666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45934.335747916666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45934.335747916666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45934.335747916666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45934.335747916666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45934.335747916666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45934.335747916666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45934.335747916666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45934.335747916666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45934.335747916666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45934.335747916666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45934.335747916666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45934.335747916666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45934.335747916666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45934.335747916666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45934.335747916666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45934.335747916666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45934.335747916666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45934.335747916666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45934.335747916666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45934.335747916666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45934.335747916666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45934.335747916666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45934.335747916666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45934.335747916666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45934.335747916666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45934.335747916666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45934.335747916666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45934.335747916666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45934.335747916666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45934.335747916666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45934.335747916666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45934.335747916666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45934.335747916666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45934.335747916666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45934.335747916666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45934.335747916666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45934.335747916666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45934.335747916666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45934.335747916666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45934.335747916666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45934.335747916666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45934.335747916666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45934.335747916666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45934.335747916666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45934.335747916666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45934.335747916666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45934.335747916666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45934.335747916666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45934.335747916666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45934.335747916666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45934.335747916666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45934.335747916666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45934.335747916666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45934.335747916666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45934.335747916666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45934.335747916666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45934.335747916666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45934.335747916666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45934.335747916666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45934.335747916666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45934.335747916666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ref="G957:G1020" ca="1" si="15">IFERROR(NOW()-F957,"-")</f>
        <v>45934.335747916666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45934.335747916666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45934.335747916666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45934.335747916666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45934.335747916666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45934.335747916666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45934.335747916666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45934.335747916666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45934.335747916666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45934.335747916666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45934.335747916666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45934.335747916666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45934.335747916666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45934.335747916666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45934.335747916666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45934.335747916666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45934.335747916666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45934.335747916666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45934.335747916666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45934.335747916666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45934.335747916666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45934.335747916666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45934.335747916666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45934.335747916666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45934.335747916666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45934.335747916666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45934.335747916666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45934.335747916666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45934.335747916666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45934.335747916666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45934.335747916666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45934.335747916666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45934.335747916666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45934.335747916666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45934.335747916666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45934.335747916666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45934.335747916666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45934.335747916666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45934.335747916666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45934.335747916666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45934.335747916666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45934.335747916666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45934.335747916666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45934.335747916666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45934.335747916666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45934.335747916666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45934.335747916666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45934.335747916666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45934.335747916666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45934.335747916666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45934.335747916666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45934.335747916666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45934.335747916666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45934.335747916666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45934.335747916666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45934.335747916666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45934.335747916666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45934.335747916666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45934.335747916666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45934.335747916666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45934.335747916666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45934.335747916666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45934.335747916666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45934.335747916666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ref="G1021:G1084" ca="1" si="16">IFERROR(NOW()-F1021,"-")</f>
        <v>45934.335747916666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45934.335747916666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45934.335747916666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45934.335747916666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45934.335747916666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45934.335747916666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45934.335747916666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45934.335747916666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45934.335747916666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45934.335747916666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45934.335747916666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45934.335747916666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45934.335747916666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45934.335747916666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45934.335747916666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45934.335747916666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45934.335747916666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45934.335747916666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45934.335747916666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45934.335747916666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45934.335747916666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45934.335747916666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45934.335747916666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45934.335747916666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45934.335747916666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45934.335747916666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45934.335747916666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45934.335747916666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45934.335747916666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45934.335747916666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45934.335747916666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45934.335747916666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45934.335747916666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45934.335747916666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45934.335747916666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45934.335747916666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45934.335747916666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45934.335747916666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45934.335747916666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45934.335747916666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45934.335747916666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45934.335747916666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45934.335747916666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45934.335747916666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45934.335747916666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45934.335747916666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45934.335747916666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45934.335747916666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45934.335747916666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45934.335747916666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45934.335747916666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45934.335747916666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45934.335747916666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45934.335747916666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45934.335747916666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45934.335747916666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45934.335747916666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45934.335747916666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45934.335747916666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45934.335747916666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45934.335747916666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45934.335747916666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45934.335747916666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45934.335747916666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ref="G1085:G1148" ca="1" si="17">IFERROR(NOW()-F1085,"-")</f>
        <v>45934.335747916666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45934.335747916666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45934.335747916666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45934.335747916666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45934.335747916666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45934.335747916666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45934.335747916666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45934.335747916666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45934.335747916666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45934.335747916666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45934.335747916666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45934.335747916666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45934.335747916666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45934.335747916666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45934.335747916666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45934.335747916666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45934.335747916666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45934.335747916666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45934.335747916666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45934.335747916666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45934.335747916666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45934.335747916666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45934.335747916666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45934.335747916666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45934.335747916666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45934.335747916666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45934.335747916666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45934.335747916666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45934.335747916666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45934.335747916666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45934.335747916666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45934.335747916666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45934.335747916666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45934.335747916666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45934.335747916666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45934.335747916666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45934.335747916666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45934.335747916666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45934.335747916666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45934.335747916666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45934.335747916666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45934.335747916666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45934.335747916666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45934.335747916666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45934.335747916666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45934.335747916666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45934.335747916666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45934.335747916666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45934.335747916666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45934.335747916666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45934.335747916666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45934.335747916666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45934.335747916666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45934.335747916666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45934.335747916666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45934.335747916666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45934.335747916666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45934.335747916666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45934.335747916666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45934.335747916666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45934.335747916666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45934.335747916666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45934.335747916666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45934.335747916666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ref="G1149:G1212" ca="1" si="18">IFERROR(NOW()-F1149,"-")</f>
        <v>45934.335747916666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45934.335747916666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45934.335747916666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45934.335747916666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45934.335747916666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45934.335747916666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45934.335747916666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45934.335747916666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45934.335747916666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45934.335747916666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45934.335747916666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45934.335747916666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45934.335747916666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45934.335747916666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45934.335747916666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45934.335747916666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45934.335747916666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45934.335747916666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45934.335747916666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45934.335747916666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45934.335747916666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45934.335747916666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45934.335747916666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45934.335747916666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45934.335747916666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45934.335747916666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45934.335747916666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45934.335747916666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45934.335747916666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45934.335747916666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45934.335747916666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45934.335747916666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45934.335747916666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45934.335747916666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45934.335747916666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45934.335747916666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45934.335747916666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45934.335747916666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45934.335747916666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45934.335747916666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45934.335747916666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45934.335747916666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45934.335747916666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45934.335747916666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45934.335747916666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45934.335747916666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45934.335747916666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45934.335747916666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45934.335747916666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45934.335747916666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45934.335747916666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45934.335747916666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45934.335747916666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45934.335747916666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45934.335747916666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45934.335747916666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45934.335747916666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45934.335747916666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45934.335747916666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45934.335747916666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45934.335747916666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45934.335747916666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45934.335747916666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45934.335747916666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ref="G1213:G1227" ca="1" si="19">IFERROR(NOW()-F1213,"-")</f>
        <v>45934.335747916666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45934.335747916666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45934.335747916666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45934.335747916666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45934.335747916666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45934.335747916666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45934.335747916666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45934.335747916666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45934.335747916666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45934.335747916666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45934.335747916666</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45934.335747916666</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45934.335747916666</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45934.335747916666</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45934.335747916666</v>
      </c>
      <c r="H1227" s="22"/>
      <c r="I1227" s="19" t="str">
        <f>IFERROR(VLOOKUP(D1227,DB!A:F,6,0),"")</f>
        <v/>
      </c>
      <c r="J1227" s="18" t="str">
        <f>IFERROR(VLOOKUP(D1227,DB!A:G,7,0),"")</f>
        <v/>
      </c>
      <c r="K1227" s="50"/>
      <c r="L1227" s="23" t="str">
        <f>IFERROR(VLOOKUP(D1227,DB!A:I,9,0),"")</f>
        <v/>
      </c>
    </row>
  </sheetData>
  <dataValidations count="2">
    <dataValidation allowBlank="1" showInputMessage="1" showErrorMessage="1" sqref="E1" xr:uid="{5914219A-CB83-432D-936A-CC0CB6F3982A}"/>
    <dataValidation type="list" allowBlank="1" showInputMessage="1" showErrorMessage="1" sqref="E2:E12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230.85503032406996</v>
      </c>
      <c r="H2" s="113">
        <v>45703.474768518521</v>
      </c>
      <c r="I2" s="110" t="str">
        <f>IFERROR(VLOOKUP(D2,DB!A:F,6,0),"")</f>
        <v>SCECO</v>
      </c>
      <c r="J2" s="110" t="str">
        <f>IFERROR(VLOOKUP(D2,DB!A:G,7,0),"")</f>
        <v>Dead</v>
      </c>
      <c r="K2" s="115" t="s">
        <v>39061</v>
      </c>
      <c r="L2" s="107" t="str">
        <f>IFERROR(VLOOKUP(D2,DB!A:I,9,0),"")</f>
        <v>Latis</v>
      </c>
    </row>
    <row r="3" spans="1:16" ht="33.75" customHeight="1">
      <c r="A3" s="110" t="s">
        <v>39062</v>
      </c>
      <c r="B3" s="110" t="str">
        <f>IFERROR(VLOOKUP(D3,DB!A:K,11,0),"")</f>
        <v>R4</v>
      </c>
      <c r="C3" s="111">
        <v>2</v>
      </c>
      <c r="D3" s="107" t="s">
        <v>39063</v>
      </c>
      <c r="E3" s="112" t="s">
        <v>38964</v>
      </c>
      <c r="F3" s="113">
        <v>45930.890277777777</v>
      </c>
      <c r="G3" s="114">
        <f ca="1">IFERROR(NOW()-F3,"")</f>
        <v>3.4454701388895046</v>
      </c>
      <c r="H3" s="113">
        <v>45930.847372685188</v>
      </c>
      <c r="I3" s="110" t="str">
        <f>IFERROR(VLOOKUP(D3,DB!A:F,6,0),"")</f>
        <v>SCECO</v>
      </c>
      <c r="J3" s="110" t="str">
        <f>IFERROR(VLOOKUP(D3,DB!A:G,7,0),"")</f>
        <v>In progress</v>
      </c>
      <c r="K3" s="115" t="s">
        <v>39064</v>
      </c>
      <c r="L3" s="107" t="str">
        <f>IFERROR(VLOOKUP(D3,DB!A:I,9,0),"")</f>
        <v>Latis</v>
      </c>
    </row>
    <row r="4" spans="1:16" ht="15" customHeight="1">
      <c r="A4" s="110"/>
      <c r="B4" s="110" t="str">
        <f>IFERROR(VLOOKUP(D4,DB!A:K,11,0),"")</f>
        <v/>
      </c>
      <c r="C4" s="111"/>
      <c r="D4" s="107"/>
      <c r="E4" s="112"/>
      <c r="F4" s="113"/>
      <c r="G4" s="114">
        <f ca="1">IFERROR(NOW()-F4,"")</f>
        <v>45934.335747916666</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45934.335747916666</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45934.335747916666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45934.335747916666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45934.335747916666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45934.335747916666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45934.335747916666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45934.335747916666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45934.335747916666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45934.335747916666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45934.335747916666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45934.335747916666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45934.335747916666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45934.335747916666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45934.335747916666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45934.335747916666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45934.335747916666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45934.335747916666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45934.335747916666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45934.335747916666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45934.335747916666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45934.335747916666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45934.335747916666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45934.335747916666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45934.335747916666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45934.335747916666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45934.335747916666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45934.335747916666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45934.335747916666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45934.335747916666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45934.335747916666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45934.335747916666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45934.335747916666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45934.335747916666</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45934.335747916666</v>
      </c>
      <c r="H38" s="113"/>
      <c r="I38" s="110" t="str">
        <f>IFERROR(VLOOKUP(D38,DB!A:F,6,0),"")</f>
        <v/>
      </c>
      <c r="J38" s="110" t="str">
        <f>IFERROR(VLOOKUP(D38,DB!A:G,7,0),"")</f>
        <v/>
      </c>
      <c r="K38" s="115"/>
      <c r="L38" s="107" t="str">
        <f>IFERROR(VLOOKUP(D38,DB!A:I,9,0),"")</f>
        <v/>
      </c>
    </row>
  </sheetData>
  <dataValidations count="2">
    <dataValidation allowBlank="1" showInputMessage="1" showErrorMessage="1" sqref="E1" xr:uid="{A4F81451-56CC-4543-9497-104C4E44EE4B}"/>
    <dataValidation type="list" allowBlank="1" showInputMessage="1" showErrorMessage="1" sqref="E2:E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6"/>
  <sheetViews>
    <sheetView workbookViewId="0">
      <selection activeCell="K9" sqref="K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42.503687731477839</v>
      </c>
      <c r="H2" s="38">
        <v>45891.790393518517</v>
      </c>
      <c r="I2" s="37" t="str">
        <f>IFERROR(VLOOKUP(D2,DB!A:F,6,0),"")</f>
        <v>Generator-SG</v>
      </c>
      <c r="J2" s="37" t="str">
        <f>IFERROR(VLOOKUP(D2,DB!A:G,7,0),"")</f>
        <v>Vandalized</v>
      </c>
      <c r="K2" s="37" t="s">
        <v>39066</v>
      </c>
      <c r="L2" s="37" t="str">
        <f>IFERROR(VLOOKUP(D2,DB!A:I,9,0),"")</f>
        <v>Latis</v>
      </c>
      <c r="M2" s="136"/>
    </row>
    <row r="3" spans="1:13" ht="30.75">
      <c r="A3" s="37" t="s">
        <v>39067</v>
      </c>
      <c r="B3" s="37" t="str">
        <f>IFERROR(VLOOKUP(D3,DB!A:K,11,0),"")</f>
        <v>R5</v>
      </c>
      <c r="C3" s="37">
        <v>1</v>
      </c>
      <c r="D3" s="37" t="s">
        <v>31295</v>
      </c>
      <c r="E3" s="37" t="s">
        <v>39045</v>
      </c>
      <c r="F3" s="38">
        <v>45926.188877314817</v>
      </c>
      <c r="G3" s="39">
        <f ca="1">IFERROR(NOW()-F3,"-")</f>
        <v>8.1468706018495141</v>
      </c>
      <c r="H3" s="38">
        <v>45926.158159722225</v>
      </c>
      <c r="I3" s="37" t="str">
        <f>IFERROR(VLOOKUP(D3,DB!A:F,6,0),"")</f>
        <v>SCECO</v>
      </c>
      <c r="J3" s="37" t="str">
        <f>IFERROR(VLOOKUP(D3,DB!A:G,7,0),"")</f>
        <v>Good</v>
      </c>
      <c r="K3" s="37" t="s">
        <v>39068</v>
      </c>
      <c r="L3" s="37" t="str">
        <f>IFERROR(VLOOKUP(D3,DB!A:I,9,0),"")</f>
        <v>Latis</v>
      </c>
      <c r="M3" s="136"/>
    </row>
    <row r="4" spans="1:13" ht="15">
      <c r="A4" s="37"/>
      <c r="B4" s="37" t="str">
        <f>IFERROR(VLOOKUP(D4,DB!A:K,11,0),"")</f>
        <v/>
      </c>
      <c r="C4" s="37"/>
      <c r="D4" s="37"/>
      <c r="E4" s="37"/>
      <c r="F4" s="38"/>
      <c r="G4" s="39">
        <f ca="1">IFERROR(NOW()-F4,"-")</f>
        <v>45934.335747916666</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45934.335747916666</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45934.335747916666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45934.335747916666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45934.335747916666</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45934.335747916666</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45934.335747916666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45934.335747916666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45934.335747916666</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45934.335747916666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45934.335747916666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45934.335747916666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45934.335747916666</v>
      </c>
      <c r="H16" s="38"/>
      <c r="I16" s="37" t="str">
        <f>IFERROR(VLOOKUP(D16,DB!A:F,6,0),"")</f>
        <v/>
      </c>
      <c r="J16" s="37" t="str">
        <f>IFERROR(VLOOKUP(D16,DB!A:G,7,0),"")</f>
        <v/>
      </c>
      <c r="K16" s="37"/>
      <c r="L16" s="37" t="str">
        <f>IFERROR(VLOOKUP(D16,DB!A:I,9,0),"")</f>
        <v/>
      </c>
      <c r="M16" s="136"/>
    </row>
    <row r="17" spans="1:13" ht="15.75">
      <c r="A17" s="37"/>
      <c r="B17" s="37" t="str">
        <f>IFERROR(VLOOKUP(D17,DB!A:K,11,0),"")</f>
        <v/>
      </c>
      <c r="C17" s="37"/>
      <c r="D17" s="141"/>
      <c r="E17" s="37"/>
      <c r="F17" s="38"/>
      <c r="G17" s="39">
        <f ca="1">IFERROR(NOW()-F17,"-")</f>
        <v>45934.335747916666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45934.335747916666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45934.335747916666</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45934.335747916666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45934.335747916666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45934.335747916666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45934.335747916666</v>
      </c>
      <c r="H23" s="38"/>
      <c r="I23" s="37" t="str">
        <f>IFERROR(VLOOKUP(D23,DB!A:F,6,0),"")</f>
        <v/>
      </c>
      <c r="J23" s="37" t="str">
        <f>IFERROR(VLOOKUP(D23,DB!A:G,7,0),"")</f>
        <v/>
      </c>
      <c r="K23" s="37"/>
      <c r="L23" s="37" t="str">
        <f>IFERROR(VLOOKUP(D23,DB!A:I,9,0),"")</f>
        <v/>
      </c>
      <c r="M23" s="136"/>
    </row>
    <row r="24" spans="1:13" ht="15">
      <c r="A24" s="92"/>
      <c r="B24" s="92" t="str">
        <f>IFERROR(VLOOKUP(D24,DB!A:K,11,0),"")</f>
        <v/>
      </c>
      <c r="C24" s="92"/>
      <c r="D24" s="92"/>
      <c r="E24" s="92"/>
      <c r="F24" s="134"/>
      <c r="G24" s="135">
        <f ca="1">IFERROR(NOW()-F24,"-")</f>
        <v>45934.335747916666</v>
      </c>
      <c r="H24" s="134"/>
      <c r="I24" s="92" t="str">
        <f>IFERROR(VLOOKUP(D24,DB!A:F,6,0),"")</f>
        <v/>
      </c>
      <c r="J24" s="92" t="str">
        <f>IFERROR(VLOOKUP(D24,DB!A:G,7,0),"")</f>
        <v/>
      </c>
      <c r="K24" s="92"/>
      <c r="L24" s="92" t="str">
        <f>IFERROR(VLOOKUP(D24,DB!A:I,9,0),"")</f>
        <v/>
      </c>
      <c r="M24" s="136"/>
    </row>
    <row r="25" spans="1:13" ht="15">
      <c r="A25" s="37"/>
      <c r="B25" s="37" t="str">
        <f>IFERROR(VLOOKUP(D25,DB!A:K,11,0),"")</f>
        <v/>
      </c>
      <c r="C25" s="37"/>
      <c r="D25" s="37"/>
      <c r="E25" s="37"/>
      <c r="F25" s="38"/>
      <c r="G25" s="39">
        <f ca="1">IFERROR(NOW()-F25,"-")</f>
        <v>45934.335747916666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45934.335747916666</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45934.335747916666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45934.335747916666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45934.335747916666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45934.335747916666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45934.335747916666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45934.335747916666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45934.335747916666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45934.335747916666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45934.335747916666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45934.335747916666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45934.335747916666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45934.335747916666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45934.335747916666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45934.335747916666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45934.335747916666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45934.335747916666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45934.335747916666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45934.335747916666</v>
      </c>
      <c r="H44" s="38"/>
      <c r="I44" s="37" t="str">
        <f>IFERROR(VLOOKUP(D44,DB!A:F,6,0),"")</f>
        <v/>
      </c>
      <c r="J44" s="37" t="str">
        <f>IFERROR(VLOOKUP(D44,DB!A:G,7,0),"")</f>
        <v/>
      </c>
      <c r="K44" s="37"/>
      <c r="L44" s="37" t="str">
        <f>IFERROR(VLOOKUP(D44,DB!A:I,9,0),"")</f>
        <v/>
      </c>
      <c r="M44" s="136"/>
    </row>
    <row r="45" spans="1:13" ht="15">
      <c r="A45" s="37"/>
      <c r="B45" s="37" t="str">
        <f>IFERROR(VLOOKUP(D45,DB!A:K,11,0),"")</f>
        <v/>
      </c>
      <c r="C45" s="37"/>
      <c r="D45"/>
      <c r="E45" s="37"/>
      <c r="F45" s="38"/>
      <c r="G45" s="39">
        <f ca="1">IFERROR(NOW()-F45,"-")</f>
        <v>45934.335747916666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45934.335747916666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45934.335747916666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45934.335747916666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45934.335747916666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45934.335747916666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45934.335747916666</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45934.335747916666</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45934.335747916666</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45934.335747916666</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45934.335747916666</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45934.335747916666</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45934.335747916666</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45934.335747916666</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45934.335747916666</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45934.335747916666</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45934.335747916666</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45934.335747916666</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45934.335747916666</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45934.335747916666</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45934.335747916666</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45934.335747916666</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45934.335747916666</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45934.335747916666</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45934.335747916666</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45934.335747916666</v>
      </c>
      <c r="H70" s="38"/>
      <c r="I70" s="37" t="str">
        <f>IFERROR(VLOOKUP(D70,DB!A:F,6,0),"")</f>
        <v/>
      </c>
      <c r="J70" s="37" t="str">
        <f>IFERROR(VLOOKUP(D70,DB!A:G,7,0),"")</f>
        <v/>
      </c>
      <c r="K70" s="37"/>
      <c r="L70" s="37" t="str">
        <f>IFERROR(VLOOKUP(D70,DB!A:I,9,0),"")</f>
        <v/>
      </c>
      <c r="M70" s="136"/>
    </row>
    <row r="71" spans="1:13" ht="15">
      <c r="A71" s="92"/>
      <c r="B71" s="92" t="str">
        <f>IFERROR(VLOOKUP(D71,DB!A:K,11,0),"")</f>
        <v/>
      </c>
      <c r="C71" s="92"/>
      <c r="D71" s="92"/>
      <c r="E71" s="92"/>
      <c r="F71" s="134"/>
      <c r="G71" s="135">
        <f ca="1">IFERROR(NOW()-F71,"-")</f>
        <v>45934.335747916666</v>
      </c>
      <c r="H71" s="134"/>
      <c r="I71" s="92" t="str">
        <f>IFERROR(VLOOKUP(D71,DB!A:F,6,0),"")</f>
        <v/>
      </c>
      <c r="J71" s="92" t="str">
        <f>IFERROR(VLOOKUP(D71,DB!A:G,7,0),"")</f>
        <v/>
      </c>
      <c r="K71" s="92"/>
      <c r="L71" s="92" t="str">
        <f>IFERROR(VLOOKUP(D71,DB!A:I,9,0),"")</f>
        <v/>
      </c>
      <c r="M71" s="136"/>
    </row>
    <row r="72" spans="1:13" ht="15">
      <c r="A72" s="92"/>
      <c r="B72" s="92" t="str">
        <f>IFERROR(VLOOKUP(D72,DB!A:K,11,0),"")</f>
        <v/>
      </c>
      <c r="C72" s="92"/>
      <c r="D72" s="92"/>
      <c r="E72" s="92"/>
      <c r="F72" s="134"/>
      <c r="G72" s="135">
        <f ca="1">IFERROR(NOW()-F72,"-")</f>
        <v>45934.335747916666</v>
      </c>
      <c r="H72" s="134"/>
      <c r="I72" s="92" t="str">
        <f>IFERROR(VLOOKUP(D72,DB!A:F,6,0),"")</f>
        <v/>
      </c>
      <c r="J72" s="92" t="str">
        <f>IFERROR(VLOOKUP(D72,DB!A:G,7,0),"")</f>
        <v/>
      </c>
      <c r="K72" s="92"/>
      <c r="L72" s="92" t="str">
        <f>IFERROR(VLOOKUP(D72,DB!A:I,9,0),"")</f>
        <v/>
      </c>
    </row>
    <row r="73" spans="1:13" ht="15">
      <c r="A73" s="37"/>
      <c r="B73" s="37" t="str">
        <f>IFERROR(VLOOKUP(D73,DB!A:K,11,0),"")</f>
        <v/>
      </c>
      <c r="C73" s="37"/>
      <c r="D73" s="37"/>
      <c r="E73" s="37"/>
      <c r="F73" s="38"/>
      <c r="G73" s="39">
        <f ca="1">IFERROR(NOW()-F73,"-")</f>
        <v>45934.335747916666</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45934.335747916666</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45934.335747916666</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45934.335747916666</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45934.335747916666</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45934.335747916666</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45934.335747916666</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45934.335747916666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45934.335747916666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45934.335747916666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45934.335747916666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45934.335747916666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45934.335747916666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45934.335747916666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45934.335747916666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45934.335747916666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45934.335747916666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45934.335747916666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45934.335747916666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45934.335747916666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45934.335747916666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45934.335747916666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45934.335747916666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45934.335747916666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45934.335747916666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45934.335747916666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45934.335747916666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45934.335747916666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45934.335747916666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45934.335747916666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45934.335747916666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45934.335747916666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45934.335747916666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45934.335747916666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45934.335747916666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45934.335747916666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45934.335747916666</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45934.335747916666</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45934.335747916666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45934.335747916666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45934.335747916666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45934.335747916666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45934.335747916666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45934.335747916666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45934.335747916666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45934.335747916666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45934.335747916666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45934.335747916666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45934.335747916666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45934.335747916666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45934.335747916666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45934.335747916666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45934.335747916666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45934.335747916666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45934.335747916666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45934.335747916666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45934.335747916666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45934.335747916666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45934.335747916666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45934.335747916666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45934.335747916666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45934.335747916666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45934.335747916666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45934.335747916666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45934.335747916666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45934.335747916666</v>
      </c>
      <c r="H138" s="38"/>
      <c r="I138" s="37" t="str">
        <f>IFERROR(VLOOKUP(D138,DB!A:F,6,0),"")</f>
        <v/>
      </c>
      <c r="J138" s="37" t="str">
        <f>IFERROR(VLOOKUP(D138,DB!A:G,7,0),"")</f>
        <v/>
      </c>
      <c r="K138" s="37"/>
      <c r="L138" s="37" t="str">
        <f>IFERROR(VLOOKUP(D138,DB!A:I,9,0),"")</f>
        <v/>
      </c>
    </row>
    <row r="139" spans="1:12" ht="15">
      <c r="A139" s="92"/>
      <c r="B139" s="92" t="str">
        <f>IFERROR(VLOOKUP(D139,DB!A:K,11,0),"")</f>
        <v/>
      </c>
      <c r="C139" s="92"/>
      <c r="D139" s="92"/>
      <c r="E139" s="92"/>
      <c r="F139" s="134"/>
      <c r="G139" s="135">
        <f ca="1">IFERROR(NOW()-F139,"-")</f>
        <v>45934.335747916666</v>
      </c>
      <c r="H139" s="134"/>
      <c r="I139" s="92" t="str">
        <f>IFERROR(VLOOKUP(D139,DB!A:F,6,0),"")</f>
        <v/>
      </c>
      <c r="J139" s="92" t="str">
        <f>IFERROR(VLOOKUP(D139,DB!A:G,7,0),"")</f>
        <v/>
      </c>
      <c r="K139" s="92"/>
      <c r="L139" s="92" t="str">
        <f>IFERROR(VLOOKUP(D139,DB!A:I,9,0),"")</f>
        <v/>
      </c>
    </row>
    <row r="140" spans="1:12" ht="15">
      <c r="A140" s="37"/>
      <c r="B140" s="37" t="str">
        <f>IFERROR(VLOOKUP(D140,DB!A:K,11,0),"")</f>
        <v/>
      </c>
      <c r="C140" s="37"/>
      <c r="D140" s="37"/>
      <c r="E140" s="37"/>
      <c r="F140" s="38"/>
      <c r="G140" s="39">
        <f ca="1">IFERROR(NOW()-F140,"-")</f>
        <v>45934.335747916666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45934.335747916666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45934.335747916666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45934.335747916666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45934.335747916666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45934.335747916666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45934.335747916666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45934.335747916666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45934.335747916666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45934.335747916666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45934.335747916666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45934.335747916666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45934.335747916666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45934.335747916666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45934.335747916666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45934.335747916666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45934.335747916666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45934.335747916666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45934.335747916666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45934.335747916666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45934.335747916666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45934.335747916666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45934.335747916666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45934.335747916666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45934.335747916666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45934.335747916666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45934.335747916666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45934.335747916666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45934.335747916666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45934.335747916666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45934.335747916666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45934.335747916666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45934.335747916666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45934.335747916666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45934.335747916666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45934.335747916666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45934.335747916666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45934.335747916666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45934.335747916666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45934.335747916666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45934.335747916666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45934.335747916666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45934.335747916666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45934.335747916666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45934.335747916666</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45934.335747916666</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45934.335747916666</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45934.335747916666</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45934.335747916666</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45934.335747916666</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45934.335747916666</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45934.335747916666</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45934.335747916666</v>
      </c>
      <c r="H192" s="38"/>
      <c r="I192" s="37" t="str">
        <f>IFERROR(VLOOKUP(D192,DB!A:F,6,0),"")</f>
        <v/>
      </c>
      <c r="J192" s="37" t="str">
        <f>IFERROR(VLOOKUP(D192,DB!A:G,7,0),"")</f>
        <v/>
      </c>
      <c r="K192" s="37"/>
      <c r="L192" s="37" t="str">
        <f>IFERROR(VLOOKUP(D192,DB!A:I,9,0),"")</f>
        <v/>
      </c>
    </row>
    <row r="193" spans="1:12" ht="15">
      <c r="A193" s="92"/>
      <c r="B193" s="92" t="str">
        <f>IFERROR(VLOOKUP(D193,DB!A:K,11,0),"")</f>
        <v/>
      </c>
      <c r="C193" s="92"/>
      <c r="D193" s="92"/>
      <c r="E193" s="92"/>
      <c r="F193" s="134"/>
      <c r="G193" s="135">
        <f ca="1">IFERROR(NOW()-F193,"-")</f>
        <v>45934.335747916666</v>
      </c>
      <c r="H193" s="134"/>
      <c r="I193" s="92" t="str">
        <f>IFERROR(VLOOKUP(D193,DB!A:F,6,0),"")</f>
        <v/>
      </c>
      <c r="J193" s="92" t="str">
        <f>IFERROR(VLOOKUP(D193,DB!A:G,7,0),"")</f>
        <v/>
      </c>
      <c r="K193" s="92"/>
      <c r="L193" s="92" t="str">
        <f>IFERROR(VLOOKUP(D193,DB!A:I,9,0),"")</f>
        <v/>
      </c>
    </row>
    <row r="194" spans="1:12" ht="15"/>
    <row r="195" spans="1:12" ht="15"/>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3" ht="15"/>
    <row r="464" ht="15"/>
    <row r="465" ht="15"/>
    <row r="466" ht="15"/>
    <row r="467" ht="15"/>
    <row r="468" ht="15"/>
    <row r="470" ht="15"/>
    <row r="471" ht="15"/>
    <row r="472" ht="15"/>
    <row r="473" ht="15"/>
    <row r="474" ht="15"/>
    <row r="475" ht="15"/>
    <row r="476" ht="15"/>
    <row r="477"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8" ht="15"/>
    <row r="519" ht="15"/>
    <row r="520" ht="15"/>
    <row r="521" ht="15"/>
    <row r="523" ht="15"/>
    <row r="524" ht="15"/>
    <row r="525"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3" ht="15"/>
    <row r="844" ht="15"/>
    <row r="845" ht="15"/>
    <row r="846" ht="15"/>
    <row r="847" ht="15"/>
    <row r="848" ht="15"/>
    <row r="852" ht="15"/>
    <row r="853" ht="15"/>
    <row r="863" ht="15"/>
    <row r="868" ht="15"/>
    <row r="879" ht="15"/>
    <row r="880" ht="15"/>
    <row r="887" ht="15"/>
    <row r="888" ht="15"/>
    <row r="892" ht="15"/>
    <row r="893" ht="15"/>
    <row r="894" ht="15"/>
    <row r="901" ht="15"/>
    <row r="902" ht="15"/>
    <row r="903" ht="15"/>
    <row r="904" ht="15"/>
    <row r="906" ht="15"/>
    <row r="907" ht="15"/>
    <row r="908" ht="15"/>
    <row r="911" ht="15"/>
    <row r="912" ht="15"/>
    <row r="913" ht="15"/>
    <row r="914" ht="15"/>
    <row r="916" ht="15"/>
    <row r="917" ht="15"/>
    <row r="918" ht="15"/>
    <row r="919" ht="15"/>
    <row r="920" ht="15"/>
    <row r="921" ht="15"/>
    <row r="923" ht="15"/>
    <row r="924" ht="15"/>
    <row r="926" ht="15"/>
    <row r="927" ht="15"/>
    <row r="929" ht="15"/>
    <row r="930" ht="15"/>
    <row r="931" ht="15"/>
    <row r="933" ht="15"/>
    <row r="934" ht="15"/>
    <row r="935" ht="15"/>
    <row r="936" ht="15"/>
    <row r="937" ht="15"/>
    <row r="941" ht="15"/>
    <row r="942" ht="15"/>
    <row r="943" ht="15"/>
    <row r="944" ht="15"/>
    <row r="947" ht="15"/>
    <row r="948" ht="15"/>
    <row r="951" ht="15"/>
    <row r="992" ht="15"/>
    <row r="993" ht="15"/>
    <row r="996" ht="15"/>
    <row r="997" ht="15"/>
    <row r="1004" ht="15"/>
    <row r="1005" ht="15"/>
    <row r="1008" ht="15"/>
    <row r="1010" ht="15"/>
    <row r="1012" ht="15"/>
    <row r="1013" ht="15"/>
    <row r="1014" ht="15"/>
    <row r="1017" ht="15"/>
    <row r="1018" ht="15"/>
    <row r="1020" ht="15"/>
    <row r="1023" ht="15"/>
    <row r="1024" ht="15"/>
    <row r="1026" ht="15"/>
    <row r="1027" ht="15"/>
    <row r="1028" ht="15"/>
    <row r="1029" ht="15"/>
    <row r="1030" ht="15"/>
    <row r="1033" ht="15"/>
    <row r="1034" ht="15"/>
    <row r="1035" ht="15"/>
    <row r="1036" ht="15"/>
    <row r="1037" ht="15"/>
    <row r="1038" ht="15"/>
    <row r="1040" ht="15"/>
    <row r="1042" ht="15"/>
    <row r="1044" ht="15"/>
    <row r="1045" ht="15"/>
    <row r="1046" ht="15"/>
    <row r="1048" ht="15"/>
    <row r="1049" ht="15"/>
    <row r="1050" ht="15"/>
    <row r="1051" ht="15"/>
    <row r="1052" ht="15"/>
    <row r="1053" ht="15"/>
    <row r="1054" ht="15"/>
    <row r="1056" ht="15"/>
    <row r="1057" ht="15"/>
    <row r="1058" ht="15"/>
    <row r="1063" ht="15"/>
    <row r="1064" ht="15"/>
    <row r="1068" ht="15"/>
    <row r="1069" ht="15"/>
    <row r="1070" ht="15"/>
    <row r="1073" ht="15"/>
    <row r="1075" ht="15"/>
    <row r="1079" ht="15"/>
    <row r="1083" ht="15"/>
    <row r="1089" ht="15"/>
    <row r="1090" ht="15"/>
    <row r="1092" ht="15"/>
    <row r="1093" ht="15"/>
    <row r="1095" ht="15"/>
    <row r="1098" ht="15"/>
    <row r="1099" ht="15"/>
    <row r="1101" ht="15"/>
    <row r="1103" ht="15"/>
    <row r="1105" ht="15"/>
    <row r="1107" ht="15"/>
    <row r="1108" ht="15"/>
    <row r="1109" ht="15"/>
    <row r="1111" ht="15"/>
    <row r="1112" ht="15"/>
    <row r="1113" ht="15"/>
    <row r="1114" ht="15"/>
    <row r="1117" ht="15"/>
    <row r="1291" ht="15"/>
    <row r="1292" ht="15"/>
    <row r="1302" ht="15"/>
    <row r="1303" ht="15"/>
    <row r="1304" ht="15"/>
    <row r="1310" ht="15"/>
    <row r="1311" ht="15"/>
    <row r="1312" ht="15"/>
    <row r="1313" ht="15"/>
    <row r="1315" ht="15"/>
    <row r="1318" ht="15"/>
    <row r="1319" ht="15"/>
    <row r="1320" ht="15"/>
    <row r="1321" ht="15"/>
    <row r="1323" ht="15"/>
    <row r="1324" ht="15"/>
    <row r="1326" ht="15"/>
    <row r="1327" ht="15"/>
    <row r="1328" ht="15"/>
    <row r="1329" ht="15"/>
    <row r="1331" ht="15"/>
    <row r="1332" ht="15"/>
    <row r="1333" ht="15"/>
    <row r="1336" ht="15"/>
    <row r="1337" ht="15"/>
    <row r="1340" ht="15"/>
    <row r="1341" ht="15"/>
    <row r="1342" ht="15"/>
    <row r="1343" ht="15"/>
    <row r="1344" ht="15"/>
    <row r="1345" ht="15"/>
    <row r="1346" ht="15"/>
    <row r="1347" ht="15"/>
    <row r="1349" ht="15"/>
    <row r="1351" ht="15"/>
    <row r="1352" ht="15"/>
    <row r="1353" ht="15"/>
    <row r="1356" ht="15"/>
    <row r="1366" ht="15"/>
    <row r="1369" ht="15"/>
    <row r="1370" ht="15"/>
    <row r="1374" ht="15"/>
    <row r="1378" ht="15"/>
    <row r="1381" ht="15"/>
    <row r="1383" ht="15"/>
    <row r="1384" ht="15"/>
    <row r="1386" ht="15"/>
  </sheetData>
  <dataValidations count="2">
    <dataValidation allowBlank="1" showInputMessage="1" showErrorMessage="1" sqref="E1" xr:uid="{920C6338-E771-4DAE-8C89-92A9093EA4DE}"/>
    <dataValidation type="list" allowBlank="1" showInputMessage="1" showErrorMessage="1" sqref="E2:E19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9"/>
  <sheetViews>
    <sheetView workbookViewId="0">
      <selection activeCell="K12" sqref="K12"/>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39069</v>
      </c>
      <c r="B2" s="137" t="s">
        <v>5398</v>
      </c>
      <c r="C2" s="137">
        <v>1</v>
      </c>
      <c r="D2" s="137" t="s">
        <v>32861</v>
      </c>
      <c r="E2" s="137" t="s">
        <v>39070</v>
      </c>
      <c r="F2" s="138">
        <v>45933.880972222221</v>
      </c>
      <c r="G2" s="139">
        <f ca="1">IFERROR(NOW()-F2,"-")</f>
        <v>0.45477569444483379</v>
      </c>
      <c r="H2" s="140">
        <v>45929.455266203702</v>
      </c>
      <c r="I2" s="137" t="str">
        <f>IFERROR(VLOOKUP(D2,DB!A:F,6,0),"")</f>
        <v>SCECO</v>
      </c>
      <c r="J2" s="137" t="str">
        <f>IFERROR(VLOOKUP(D2,DB!A:G,7,0),"")</f>
        <v>In progress</v>
      </c>
      <c r="K2" s="137" t="s">
        <v>39071</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39072</v>
      </c>
      <c r="B3" s="137" t="s">
        <v>5398</v>
      </c>
      <c r="C3" s="137">
        <v>1</v>
      </c>
      <c r="D3" s="137" t="s">
        <v>34463</v>
      </c>
      <c r="E3" s="137" t="s">
        <v>39070</v>
      </c>
      <c r="F3" s="138">
        <v>45926.772847222222</v>
      </c>
      <c r="G3" s="139">
        <f ca="1">IFERROR(NOW()-F3,"-")</f>
        <v>7.5629006944436696</v>
      </c>
      <c r="H3" s="140">
        <v>45927.449074074102</v>
      </c>
      <c r="I3" s="137" t="str">
        <f>IFERROR(VLOOKUP(D3,DB!A:F,6,0),"")</f>
        <v>SCECO</v>
      </c>
      <c r="J3" s="137" t="str">
        <f>IFERROR(VLOOKUP(D3,DB!A:G,7,0),"")</f>
        <v>Weak</v>
      </c>
      <c r="K3" s="137" t="s">
        <v>39071</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39073</v>
      </c>
      <c r="B4" s="137" t="s">
        <v>5398</v>
      </c>
      <c r="C4" s="137">
        <v>1</v>
      </c>
      <c r="D4" s="137" t="s">
        <v>33408</v>
      </c>
      <c r="E4" s="137" t="s">
        <v>38964</v>
      </c>
      <c r="F4" s="138">
        <v>45932.818645833337</v>
      </c>
      <c r="G4" s="139">
        <f ca="1">IFERROR(NOW()-F4,"-")</f>
        <v>1.5171020833295188</v>
      </c>
      <c r="H4" s="140">
        <v>45931.969363425924</v>
      </c>
      <c r="I4" s="137" t="str">
        <f>IFERROR(VLOOKUP(D4,DB!A:F,6,0),"")</f>
        <v>SCECO</v>
      </c>
      <c r="J4" s="137" t="str">
        <f>IFERROR(VLOOKUP(D4,DB!A:G,7,0),"")</f>
        <v>Dead</v>
      </c>
      <c r="K4" s="137" t="s">
        <v>39071</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39074</v>
      </c>
      <c r="B5" s="137" t="str">
        <f>IFERROR(VLOOKUP(D5,DB!A:K,11,0),"")</f>
        <v>R6</v>
      </c>
      <c r="C5" s="137">
        <v>1</v>
      </c>
      <c r="D5" s="137" t="s">
        <v>33684</v>
      </c>
      <c r="E5" s="137" t="s">
        <v>38964</v>
      </c>
      <c r="F5" s="140">
        <v>45933.705324074072</v>
      </c>
      <c r="G5" s="139">
        <f ca="1">IFERROR(NOW()-F5,"-")</f>
        <v>0.6304238425946096</v>
      </c>
      <c r="H5" s="140">
        <v>45933.228229166663</v>
      </c>
      <c r="I5" s="137" t="str">
        <f>IFERROR(VLOOKUP(D5,DB!A:F,6,0),"")</f>
        <v>SCECO</v>
      </c>
      <c r="J5" s="137" t="str">
        <f>IFERROR(VLOOKUP(D5,DB!A:G,7,0),"")</f>
        <v>Weak</v>
      </c>
      <c r="K5" s="137" t="s">
        <v>39075</v>
      </c>
      <c r="L5" s="137" t="str">
        <f>IFERROR(VLOOKUP(D5,DB!A:I,9,0),"")</f>
        <v>Latis</v>
      </c>
    </row>
    <row r="6" spans="1:16383" ht="31.5" customHeight="1">
      <c r="A6" s="137" t="s">
        <v>39076</v>
      </c>
      <c r="B6" s="137" t="str">
        <f>IFERROR(VLOOKUP(D6,DB!A:K,11,0),"")</f>
        <v>R6</v>
      </c>
      <c r="C6" s="137">
        <v>3</v>
      </c>
      <c r="D6" s="137" t="s">
        <v>33728</v>
      </c>
      <c r="E6" s="137" t="s">
        <v>38964</v>
      </c>
      <c r="F6" s="140">
        <v>45933.920601851853</v>
      </c>
      <c r="G6" s="139">
        <f ca="1">IFERROR(NOW()-F6,"-")</f>
        <v>0.41514606481359806</v>
      </c>
      <c r="H6" s="140">
        <v>45933.858310185184</v>
      </c>
      <c r="I6" s="137" t="str">
        <f>IFERROR(VLOOKUP(D6,DB!A:F,6,0),"")</f>
        <v>SCECO</v>
      </c>
      <c r="J6" s="137" t="str">
        <f>IFERROR(VLOOKUP(D6,DB!A:G,7,0),"")</f>
        <v>Weak</v>
      </c>
      <c r="K6" s="137" t="s">
        <v>39077</v>
      </c>
      <c r="L6" s="137" t="str">
        <f>IFERROR(VLOOKUP(D6,DB!A:I,9,0),"")</f>
        <v>Latis</v>
      </c>
      <c r="M6" s="137"/>
    </row>
    <row r="7" spans="1:16383" ht="31.5" customHeight="1">
      <c r="A7" s="121"/>
      <c r="B7" s="137" t="str">
        <f>IFERROR(VLOOKUP(D7,DB!A:K,11,0),"")</f>
        <v/>
      </c>
      <c r="C7" s="137"/>
      <c r="D7" s="137"/>
      <c r="E7" s="137"/>
      <c r="F7" s="137"/>
      <c r="G7" s="139">
        <f ca="1">IFERROR(NOW()-F7,"-")</f>
        <v>45934.335747916666</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45934.335747916666</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45934.335747916666</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9">
        <f ca="1">IFERROR(NOW()-F10,"-")</f>
        <v>45934.335747916666</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45934.335747916666</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45934.335747916666</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45934.335747916666</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45934.335747916666</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45934.335747916666</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45934.335747916666</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45934.335747916666</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45934.335747916666</v>
      </c>
      <c r="H18" s="137"/>
      <c r="I18" s="137" t="str">
        <f>IFERROR(VLOOKUP(D18,DB!A:F,6,0),"")</f>
        <v/>
      </c>
      <c r="J18" s="137" t="str">
        <f>IFERROR(VLOOKUP(D18,DB!A:G,7,0),"")</f>
        <v/>
      </c>
      <c r="K18" s="137"/>
      <c r="L18" s="137" t="str">
        <f>IFERROR(VLOOKUP(D18,DB!A:I,9,0),"")</f>
        <v/>
      </c>
      <c r="M18" s="137"/>
    </row>
    <row r="19" spans="1:13" ht="31.5" customHeight="1">
      <c r="A19" s="121"/>
      <c r="B19" s="137" t="str">
        <f>IFERROR(VLOOKUP(D19,DB!A:K,11,0),"")</f>
        <v/>
      </c>
      <c r="C19" s="137"/>
      <c r="D19" s="137"/>
      <c r="E19" s="137"/>
      <c r="F19" s="137"/>
      <c r="G19" s="137">
        <f ca="1">IFERROR(NOW()-F19,"-")</f>
        <v>45934.335747916666</v>
      </c>
      <c r="H19" s="137"/>
      <c r="I19" s="137" t="str">
        <f>IFERROR(VLOOKUP(D19,DB!A:F,6,0),"")</f>
        <v/>
      </c>
      <c r="J19" s="137" t="str">
        <f>IFERROR(VLOOKUP(D19,DB!A:G,7,0),"")</f>
        <v/>
      </c>
      <c r="K19" s="137"/>
      <c r="L19" s="126" t="str">
        <f>IFERROR(VLOOKUP(D19,DB!A:I,9,0),"")</f>
        <v/>
      </c>
    </row>
    <row r="20" spans="1:13" ht="31.5" customHeight="1">
      <c r="A20" s="121"/>
      <c r="B20" s="137" t="str">
        <f>IFERROR(VLOOKUP(D20,DB!A:K,11,0),"")</f>
        <v/>
      </c>
      <c r="C20" s="137"/>
      <c r="D20" s="137"/>
      <c r="E20" s="137"/>
      <c r="F20" s="137"/>
      <c r="G20" s="137">
        <f ca="1">IFERROR(NOW()-F20,"-")</f>
        <v>45934.335747916666</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45934.335747916666</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45934.335747916666</v>
      </c>
      <c r="H22" s="137"/>
      <c r="I22" s="137" t="str">
        <f>IFERROR(VLOOKUP(D22,DB!A:F,6,0),"")</f>
        <v/>
      </c>
      <c r="J22" s="137" t="str">
        <f>IFERROR(VLOOKUP(D22,DB!A:G,7,0),"")</f>
        <v/>
      </c>
      <c r="K22" s="137"/>
      <c r="L22" s="126" t="str">
        <f>IFERROR(VLOOKUP(D22,DB!A:I,9,0),"")</f>
        <v/>
      </c>
    </row>
    <row r="23" spans="1:13" ht="31.5" customHeight="1">
      <c r="A23" s="121"/>
      <c r="B23" s="137" t="str">
        <f>IFERROR(VLOOKUP(D23,DB!A:K,11,0),"")</f>
        <v/>
      </c>
      <c r="C23" s="137"/>
      <c r="D23" s="137"/>
      <c r="E23" s="137"/>
      <c r="F23" s="137"/>
      <c r="G23" s="137">
        <f ca="1">IFERROR(NOW()-F23,"-")</f>
        <v>45934.335747916666</v>
      </c>
      <c r="H23" s="137"/>
      <c r="I23" s="137" t="str">
        <f>IFERROR(VLOOKUP(D23,DB!A:F,6,0),"")</f>
        <v/>
      </c>
      <c r="J23" s="137" t="str">
        <f>IFERROR(VLOOKUP(D23,DB!A:G,7,0),"")</f>
        <v/>
      </c>
      <c r="K23" s="137"/>
      <c r="L23" s="126" t="str">
        <f>IFERROR(VLOOKUP(D23,DB!A:I,9,0),"")</f>
        <v/>
      </c>
    </row>
    <row r="24" spans="1:13" ht="31.5" customHeight="1">
      <c r="A24" s="121"/>
      <c r="B24" s="120" t="str">
        <f>IFERROR(VLOOKUP(D24,DB!A:K,11,0),"")</f>
        <v/>
      </c>
      <c r="C24" s="122"/>
      <c r="D24" s="120"/>
      <c r="E24" s="123"/>
      <c r="F24" s="124"/>
      <c r="G24" s="89">
        <f ca="1">IFERROR(NOW()-F24,"-")</f>
        <v>45934.335747916666</v>
      </c>
      <c r="H24" s="124"/>
      <c r="I24" s="120" t="str">
        <f>IFERROR(VLOOKUP(D24,DB!A:F,6,0),"")</f>
        <v/>
      </c>
      <c r="J24" s="119" t="str">
        <f>IFERROR(VLOOKUP(D24,DB!A:G,7,0),"")</f>
        <v/>
      </c>
      <c r="K24" s="125"/>
      <c r="L24" s="126" t="str">
        <f>IFERROR(VLOOKUP(D24,DB!A:I,9,0),"")</f>
        <v/>
      </c>
    </row>
    <row r="25" spans="1:13" ht="31.5" customHeight="1">
      <c r="A25" s="121"/>
      <c r="B25" s="120" t="str">
        <f>IFERROR(VLOOKUP(D25,DB!A:K,11,0),"")</f>
        <v/>
      </c>
      <c r="C25" s="122"/>
      <c r="D25" s="120"/>
      <c r="E25" s="123"/>
      <c r="F25" s="124"/>
      <c r="G25" s="89">
        <f ca="1">IFERROR(NOW()-F25,"-")</f>
        <v>45934.335747916666</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45934.335747916666</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45934.335747916666</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45934.335747916666</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45934.335747916666</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45934.335747916666</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45934.335747916666</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45934.335747916666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45934.335747916666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45934.335747916666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45934.335747916666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45934.335747916666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45934.335747916666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45934.335747916666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45934.335747916666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45934.335747916666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45934.335747916666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45934.335747916666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45934.335747916666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45934.335747916666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45934.335747916666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45934.335747916666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45934.335747916666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45934.335747916666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45934.335747916666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45934.335747916666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45934.335747916666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45934.335747916666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45934.335747916666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45934.335747916666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45934.335747916666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45934.335747916666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45934.335747916666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45934.335747916666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45934.335747916666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45934.335747916666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45934.335747916666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45934.335747916666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45934.335747916666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45934.335747916666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45934.335747916666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45934.335747916666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45934.335747916666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45934.335747916666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45934.335747916666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45934.335747916666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45934.335747916666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45934.335747916666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45934.335747916666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45934.335747916666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45934.335747916666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45934.335747916666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45934.335747916666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45934.335747916666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45934.335747916666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45934.335747916666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45934.335747916666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45934.335747916666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45934.335747916666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45934.335747916666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45934.335747916666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45934.335747916666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45934.335747916666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45934.335747916666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45934.335747916666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45934.335747916666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45934.335747916666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45934.335747916666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45934.335747916666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45934.335747916666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45934.335747916666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45934.335747916666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45934.335747916666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45934.335747916666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45934.335747916666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45934.335747916666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45934.335747916666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45934.335747916666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45934.335747916666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45934.335747916666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45934.335747916666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45934.335747916666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45934.335747916666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45934.335747916666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45934.335747916666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45934.335747916666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45934.335747916666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45934.335747916666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45934.335747916666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45934.335747916666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45934.335747916666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45934.335747916666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45934.335747916666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45934.335747916666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45934.335747916666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45934.335747916666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45934.335747916666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45934.335747916666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45934.335747916666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45934.335747916666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45934.335747916666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45934.335747916666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45934.335747916666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45934.335747916666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45934.335747916666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45934.335747916666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45934.335747916666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45934.335747916666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45934.335747916666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45934.335747916666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45934.335747916666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45934.335747916666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45934.335747916666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45934.335747916666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45934.335747916666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45934.335747916666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45934.335747916666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45934.335747916666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45934.335747916666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45934.335747916666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45934.335747916666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45934.335747916666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45934.335747916666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45934.335747916666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45934.335747916666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45934.335747916666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45934.335747916666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45934.335747916666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45934.335747916666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45934.335747916666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45934.335747916666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45934.335747916666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45934.335747916666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45934.335747916666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45934.335747916666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45934.335747916666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45934.335747916666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45934.335747916666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45934.335747916666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45934.335747916666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45934.335747916666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45934.335747916666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45934.335747916666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45934.335747916666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45934.335747916666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45934.335747916666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45934.335747916666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45934.335747916666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45934.335747916666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45934.335747916666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45934.335747916666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45934.335747916666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45934.335747916666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45934.335747916666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45934.335747916666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45934.335747916666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45934.335747916666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45934.335747916666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45934.335747916666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45934.335747916666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45934.335747916666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45934.335747916666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45934.335747916666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45934.335747916666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45934.335747916666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45934.335747916666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45934.335747916666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45934.335747916666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45934.335747916666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45934.335747916666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45934.335747916666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45934.335747916666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45934.335747916666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45934.335747916666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45934.335747916666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45934.335747916666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45934.335747916666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45934.335747916666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45934.335747916666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45934.335747916666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45934.335747916666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45934.335747916666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45934.335747916666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45934.335747916666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45934.335747916666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45934.335747916666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45934.335747916666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45934.335747916666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45934.335747916666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45934.335747916666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45934.335747916666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45934.335747916666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45934.335747916666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45934.335747916666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45934.335747916666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45934.335747916666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45934.335747916666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45934.335747916666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45934.335747916666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45934.335747916666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45934.335747916666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45934.335747916666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45934.335747916666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45934.335747916666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45934.335747916666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45934.335747916666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45934.335747916666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45934.335747916666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45934.335747916666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45934.335747916666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45934.335747916666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45934.335747916666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45934.335747916666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45934.335747916666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45934.335747916666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45934.335747916666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45934.335747916666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45934.335747916666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45934.335747916666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45934.335747916666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45934.335747916666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45934.335747916666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45934.335747916666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45934.335747916666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45934.335747916666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45934.335747916666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45934.335747916666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45934.335747916666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45934.335747916666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45934.335747916666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45934.335747916666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45934.335747916666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45934.335747916666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45934.335747916666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45934.335747916666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45934.335747916666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45934.335747916666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45934.335747916666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45934.335747916666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45934.335747916666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45934.335747916666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45934.335747916666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45934.335747916666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45934.335747916666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45934.335747916666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45934.335747916666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45934.335747916666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45934.335747916666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45934.335747916666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45934.335747916666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45934.335747916666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45934.335747916666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45934.335747916666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45934.335747916666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45934.335747916666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45934.335747916666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45934.335747916666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45934.335747916666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45934.335747916666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45934.335747916666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45934.335747916666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45934.335747916666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45934.335747916666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45934.335747916666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45934.335747916666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45934.335747916666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45934.335747916666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45934.335747916666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45934.335747916666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45934.335747916666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45934.335747916666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45934.335747916666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45934.335747916666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45934.335747916666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45934.335747916666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45934.335747916666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45934.335747916666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45934.335747916666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45934.335747916666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45934.335747916666</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45934.335747916666</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45934.335747916666</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45934.335747916666</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45934.335747916666</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45934.335747916666</v>
      </c>
      <c r="H309" s="124"/>
      <c r="I309" s="120" t="str">
        <f>IFERROR(VLOOKUP(D309,DB!A:F,6,0),"")</f>
        <v/>
      </c>
      <c r="J309" s="119" t="str">
        <f>IFERROR(VLOOKUP(D309,DB!A:G,7,0),"")</f>
        <v/>
      </c>
      <c r="K309" s="125"/>
      <c r="L309" s="126" t="str">
        <f>IFERROR(VLOOKUP(D309,DB!A:I,9,0),"")</f>
        <v/>
      </c>
    </row>
  </sheetData>
  <dataValidations count="2">
    <dataValidation allowBlank="1" showInputMessage="1" showErrorMessage="1" sqref="E1" xr:uid="{380493DB-286A-4683-AF55-C78F04945A49}"/>
    <dataValidation type="list" allowBlank="1" showInputMessage="1" showErrorMessage="1" sqref="E7:E30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2025-10-04T05:05:30Z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