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761" documentId="13_ncr:1_{F6CB121F-512D-4AA6-A0C1-0FB36C537598}" xr6:coauthVersionLast="47" xr6:coauthVersionMax="47" xr10:uidLastSave="{AACCF512-0A65-4332-8F4A-C0B0EF43B3D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5" l="1"/>
  <c r="G9" i="5"/>
  <c r="I9" i="5"/>
  <c r="J9" i="5"/>
  <c r="L9" i="5"/>
  <c r="B8" i="5"/>
  <c r="G8" i="5"/>
  <c r="I8" i="5"/>
  <c r="J8" i="5"/>
  <c r="L8" i="5"/>
  <c r="B7" i="5"/>
  <c r="G7" i="5"/>
  <c r="I7" i="5"/>
  <c r="J7" i="5"/>
  <c r="L7" i="5"/>
  <c r="K8" i="1"/>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4" i="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39" i="5"/>
  <c r="J39" i="5"/>
  <c r="I39" i="5"/>
  <c r="G39" i="5"/>
  <c r="B39" i="5"/>
  <c r="L4" i="5"/>
  <c r="L5" i="5"/>
  <c r="L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G5" i="1"/>
  <c r="L5" i="1"/>
  <c r="G6" i="1"/>
  <c r="L6" i="1"/>
</calcChain>
</file>

<file path=xl/sharedStrings.xml><?xml version="1.0" encoding="utf-8"?>
<sst xmlns="http://schemas.openxmlformats.org/spreadsheetml/2006/main" count="178652" uniqueCount="39100">
  <si>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</si>
  <si>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</si>
  <si>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</si>
  <si>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</si>
  <si>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</si>
  <si>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</si>
  <si>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</si>
  <si>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</si>
  <si>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</si>
  <si>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</si>
  <si>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</si>
  <si>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</si>
  <si>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</si>
  <si>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</si>
  <si>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</si>
  <si>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</si>
  <si>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</si>
  <si>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</si>
  <si>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</si>
  <si>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</si>
  <si>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</si>
  <si>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</si>
  <si>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</si>
  <si>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</si>
  <si>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</si>
  <si>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</si>
  <si>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</si>
  <si>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</si>
  <si>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</si>
  <si>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</si>
  <si>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</si>
  <si>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</si>
  <si>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</si>
  <si>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</si>
  <si>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</si>
  <si>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</si>
  <si>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</si>
  <si>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</si>
  <si>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</si>
  <si>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</si>
  <si>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</si>
  <si>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</si>
  <si>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</si>
  <si>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</si>
  <si>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</si>
  <si>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</si>
  <si>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</si>
  <si>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</si>
  <si>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</si>
  <si>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</si>
  <si>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</si>
  <si>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</si>
  <si>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</si>
  <si>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</si>
  <si>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</si>
  <si>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</si>
  <si>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</si>
  <si>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</si>
  <si>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</si>
  <si>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</si>
  <si>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</si>
  <si>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</si>
  <si>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</si>
  <si>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</si>
  <si>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</si>
  <si>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</si>
  <si>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</si>
  <si>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</si>
  <si>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</si>
  <si>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</si>
  <si>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</si>
  <si>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</si>
  <si>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</si>
  <si>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</si>
  <si>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</si>
  <si>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</si>
  <si>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</si>
  <si>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</si>
  <si>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</si>
  <si>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</si>
  <si>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</si>
  <si>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</si>
  <si>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</si>
  <si>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</si>
  <si>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</si>
  <si>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</si>
  <si>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</si>
  <si>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</si>
  <si>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</si>
  <si>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</si>
  <si>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</si>
  <si>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</si>
  <si>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</si>
  <si>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</si>
  <si>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</si>
  <si>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</si>
  <si>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</si>
  <si>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</si>
  <si>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</si>
  <si>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</si>
  <si>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</si>
  <si>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</si>
  <si>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</si>
  <si>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</si>
  <si>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</si>
  <si>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</si>
  <si>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</si>
  <si>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</si>
  <si>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</si>
  <si>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</si>
  <si>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</si>
  <si>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</si>
  <si>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</si>
  <si>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</si>
  <si>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</si>
  <si>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</si>
  <si>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</si>
  <si>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</si>
  <si>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</si>
  <si>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</si>
  <si>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</si>
  <si>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</si>
  <si>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</si>
  <si>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</si>
  <si>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</si>
  <si>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</si>
  <si>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</si>
  <si>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</si>
  <si>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</si>
  <si>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</si>
  <si>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</si>
  <si>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</si>
  <si>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</si>
  <si>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</si>
  <si>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</si>
  <si>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</si>
  <si>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</si>
  <si>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</si>
  <si>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</si>
  <si>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</si>
  <si>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</si>
  <si>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</si>
  <si>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</si>
  <si>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</si>
  <si>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</si>
  <si>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</si>
  <si>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</si>
  <si>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</si>
  <si>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</si>
  <si>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</si>
  <si>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</si>
  <si>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</si>
  <si>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</si>
  <si>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</si>
  <si>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</si>
  <si>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</si>
  <si>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</si>
  <si>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</si>
  <si>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</si>
  <si>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</si>
  <si>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</si>
  <si>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</si>
  <si>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</si>
  <si>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</si>
  <si>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</si>
  <si>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</si>
  <si>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</si>
  <si>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</si>
  <si>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</si>
  <si>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</si>
  <si>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</si>
  <si>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</si>
  <si>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</si>
  <si>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</si>
  <si>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</si>
  <si>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</si>
  <si>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</si>
  <si>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</si>
  <si>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</si>
  <si>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</si>
  <si>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</si>
  <si>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</si>
  <si>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</si>
  <si>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</si>
  <si>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</si>
  <si>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</si>
  <si>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</si>
  <si>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</si>
  <si>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</si>
  <si>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</si>
  <si>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</si>
  <si>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</si>
  <si>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</si>
  <si>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</si>
  <si>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</si>
  <si>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</si>
  <si>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</si>
  <si>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</si>
  <si>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</si>
  <si>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</si>
  <si>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</si>
  <si>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</si>
  <si>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</si>
  <si>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</si>
  <si>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</si>
  <si>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</si>
  <si>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</si>
  <si>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</si>
  <si>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</si>
  <si>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</si>
  <si>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</si>
  <si>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</si>
  <si>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</si>
  <si>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</si>
  <si>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</si>
  <si>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</si>
  <si>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</si>
  <si>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</si>
  <si>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</si>
  <si>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</si>
  <si>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</si>
  <si>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</si>
  <si>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</si>
  <si>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</si>
  <si>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</si>
  <si>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</si>
  <si>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</si>
  <si>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</si>
  <si>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</si>
  <si>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</si>
  <si>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</si>
  <si>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</si>
  <si>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</si>
  <si>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</si>
  <si>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</si>
  <si>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</si>
  <si>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</si>
  <si>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</si>
  <si>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</si>
  <si>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</si>
  <si>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</si>
  <si>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</si>
  <si>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</si>
  <si>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</si>
  <si>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</si>
  <si>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</si>
  <si>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</si>
  <si>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</si>
  <si>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</si>
  <si>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</si>
  <si>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</si>
  <si>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</si>
  <si>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</si>
  <si>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</si>
  <si>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</si>
  <si>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</si>
  <si>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</si>
  <si>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</si>
  <si>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</si>
  <si>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</si>
  <si>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</si>
  <si>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</si>
  <si>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</si>
  <si>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</si>
  <si>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</si>
  <si>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</si>
  <si>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</si>
  <si>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</si>
  <si>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</si>
  <si>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</si>
  <si>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</si>
  <si>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</si>
  <si>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</si>
  <si>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</si>
  <si>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</si>
  <si>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</si>
  <si>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</si>
  <si>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</si>
  <si>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</si>
  <si>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</si>
  <si>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</si>
  <si>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</si>
  <si>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</si>
  <si>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</si>
  <si>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</si>
  <si>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</si>
  <si>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</si>
  <si>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</si>
  <si>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</si>
  <si>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</si>
  <si>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</si>
  <si>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</si>
  <si>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</si>
  <si>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</si>
  <si>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</si>
  <si>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</si>
  <si>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</si>
  <si>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</si>
  <si>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</si>
  <si>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</si>
  <si>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</si>
  <si>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</si>
  <si>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</si>
  <si>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</si>
  <si>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</si>
  <si>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</si>
  <si>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</si>
  <si>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</si>
  <si>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</si>
  <si>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</si>
  <si>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</si>
  <si>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</si>
  <si>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</si>
  <si>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</si>
  <si>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</si>
  <si>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</si>
  <si>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</si>
  <si>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</si>
  <si>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</si>
  <si>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</si>
  <si>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</si>
  <si>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</si>
  <si>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</si>
  <si>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</si>
  <si>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</si>
  <si>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</si>
  <si>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</si>
  <si>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</si>
  <si>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</si>
  <si>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</si>
  <si>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</si>
  <si>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</si>
  <si>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</si>
  <si>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</si>
  <si>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</si>
  <si>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</si>
  <si>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</si>
  <si>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</si>
  <si>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</si>
  <si>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</si>
  <si>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</si>
  <si>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</si>
  <si>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</si>
  <si>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</si>
  <si>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</si>
  <si>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</si>
  <si>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</si>
  <si>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</si>
  <si>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</si>
  <si>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</si>
  <si>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</si>
  <si>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</si>
  <si>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</si>
  <si>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</si>
  <si>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</si>
  <si>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</si>
  <si>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</si>
  <si>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</si>
  <si>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</si>
  <si>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</si>
  <si>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</si>
  <si>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</si>
  <si>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</si>
  <si>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</si>
  <si>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</si>
  <si>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</si>
  <si>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</si>
  <si>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</si>
  <si>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</si>
  <si>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</si>
  <si>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</si>
  <si>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</si>
  <si>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</si>
  <si>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</si>
  <si>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</si>
  <si>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</si>
  <si>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</si>
  <si>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</si>
  <si>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</si>
  <si>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</si>
  <si>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</si>
  <si>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</si>
  <si>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</si>
  <si>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</si>
  <si>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</si>
  <si>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</si>
  <si>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</si>
  <si>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</si>
  <si>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</si>
  <si>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</si>
  <si>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</si>
  <si>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</si>
  <si>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</si>
  <si>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</si>
  <si>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</si>
  <si>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</si>
  <si>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</si>
  <si>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</si>
  <si>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</si>
  <si>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</si>
  <si>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</si>
  <si>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</si>
  <si>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</si>
  <si>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</si>
  <si>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</si>
  <si>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</si>
  <si>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</si>
  <si>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</si>
  <si>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</si>
  <si>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</si>
  <si>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</si>
  <si>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</si>
  <si>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</si>
  <si>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</si>
  <si>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</si>
  <si>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</si>
  <si>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</si>
  <si>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</si>
  <si>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</si>
  <si>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</si>
  <si>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</si>
  <si>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</si>
  <si>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</si>
  <si>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</si>
  <si>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</si>
  <si>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</si>
  <si>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</si>
  <si>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</si>
  <si>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</si>
  <si>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</si>
  <si>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</si>
  <si>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</si>
  <si>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</si>
  <si>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</si>
  <si>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</si>
  <si>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</si>
  <si>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</si>
  <si>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</si>
  <si>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</si>
  <si>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</si>
  <si>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</si>
  <si>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</si>
  <si>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</si>
  <si>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</si>
  <si>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</si>
  <si>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</si>
  <si>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</si>
  <si>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</si>
  <si>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</si>
  <si>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</si>
  <si>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</si>
  <si>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</si>
  <si>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</si>
  <si>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</si>
  <si>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</si>
  <si>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</si>
  <si>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</si>
  <si>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</si>
  <si>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</si>
  <si>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</si>
  <si>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</si>
  <si>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</si>
  <si>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</si>
  <si>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</si>
  <si>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</si>
  <si>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</si>
  <si>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</si>
  <si>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</si>
  <si>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</si>
  <si>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</si>
  <si>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</si>
  <si>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</si>
  <si>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</si>
  <si>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</si>
  <si>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</si>
  <si>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</si>
  <si>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</si>
  <si>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</si>
  <si>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</si>
  <si>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</si>
  <si>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</si>
  <si>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</si>
  <si>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</si>
  <si>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</si>
  <si>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</si>
  <si>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</si>
  <si>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</si>
  <si>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</si>
  <si>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</si>
  <si>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</si>
  <si>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</si>
  <si>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</si>
  <si>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</si>
  <si>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</si>
  <si>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</si>
  <si>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</si>
  <si>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</si>
  <si>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</si>
  <si>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</si>
  <si>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</si>
  <si>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</si>
  <si>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</si>
  <si>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</si>
  <si>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</si>
  <si>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</si>
  <si>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</si>
  <si>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</si>
  <si>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</si>
  <si>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</si>
  <si>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</si>
  <si>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</si>
  <si>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</si>
  <si>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</si>
  <si>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</si>
  <si>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</si>
  <si>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</si>
  <si>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</si>
  <si>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</si>
  <si>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</si>
  <si>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</si>
  <si>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</si>
  <si>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</si>
  <si>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</si>
  <si>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</si>
  <si>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</si>
  <si>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</si>
  <si>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</si>
  <si>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</si>
  <si>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</si>
  <si>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</si>
  <si>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</si>
  <si>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</si>
  <si>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</si>
  <si>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</si>
  <si>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</si>
  <si>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</si>
  <si>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</si>
  <si>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</si>
  <si>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</si>
  <si>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</si>
  <si>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</si>
  <si>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</si>
  <si>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</si>
  <si>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</si>
  <si>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</si>
  <si>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</si>
  <si>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</si>
  <si>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</si>
  <si>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</si>
  <si>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</si>
  <si>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</si>
  <si>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</si>
  <si>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</si>
  <si>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</si>
  <si>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</si>
  <si>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</si>
  <si>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</si>
  <si>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</si>
  <si>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</si>
  <si>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</si>
  <si>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</si>
  <si>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</si>
  <si>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</si>
  <si>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</si>
  <si>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</si>
  <si>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</si>
  <si>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</si>
  <si>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</si>
  <si>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</si>
  <si>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</si>
  <si>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</si>
  <si>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</si>
  <si>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</si>
  <si>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</si>
  <si>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</si>
  <si>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</si>
  <si>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</si>
  <si>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</si>
  <si>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</si>
  <si>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</si>
  <si>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</si>
  <si>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</si>
  <si>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</si>
  <si>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</si>
  <si>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</si>
  <si>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</si>
  <si>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</si>
  <si>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</si>
  <si>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</si>
  <si>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</si>
  <si>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</si>
  <si>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</si>
  <si>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</si>
  <si>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</si>
  <si>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</si>
  <si>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</si>
  <si>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</si>
  <si>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</si>
  <si>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</si>
  <si>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</si>
  <si>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</si>
  <si>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</si>
  <si>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</si>
  <si>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</si>
  <si>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</si>
  <si>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</si>
  <si>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</si>
  <si>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</si>
  <si>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</si>
  <si>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</si>
  <si>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</si>
  <si>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</si>
  <si>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</si>
  <si>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</si>
  <si>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</si>
  <si>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</si>
  <si>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</si>
  <si>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</si>
  <si>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</si>
  <si>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</si>
  <si>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</si>
  <si>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</si>
  <si>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</si>
  <si>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</si>
  <si>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</si>
  <si>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</si>
  <si>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</si>
  <si>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</si>
  <si>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</si>
  <si>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</si>
  <si>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</si>
  <si>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</si>
  <si>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</si>
  <si>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</si>
  <si>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</si>
  <si>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</si>
  <si>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</si>
  <si>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</si>
  <si>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</si>
  <si>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</si>
  <si>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</si>
  <si>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</si>
  <si>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</si>
  <si>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</si>
  <si>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</si>
  <si>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</si>
  <si>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</si>
  <si>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</si>
  <si>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</si>
  <si>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</si>
  <si>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</si>
  <si>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</si>
  <si>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</si>
  <si>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</si>
  <si>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</si>
  <si>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</si>
  <si>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</si>
  <si>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</si>
  <si>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</si>
  <si>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</si>
  <si>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</si>
  <si>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</si>
  <si>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</si>
  <si>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</si>
  <si>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</si>
  <si>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</si>
  <si>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</si>
  <si>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</si>
  <si>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</si>
  <si>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</si>
  <si>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</si>
  <si>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</si>
  <si>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</si>
  <si>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</si>
  <si>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</si>
  <si>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</si>
  <si>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</si>
  <si>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</si>
  <si>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</si>
  <si>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</si>
  <si>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</si>
  <si>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</si>
  <si>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</si>
  <si>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</si>
  <si>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</si>
  <si>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</si>
  <si>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</si>
  <si>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</si>
  <si>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</si>
  <si>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</si>
  <si>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</si>
  <si>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</si>
  <si>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</si>
  <si>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</si>
  <si>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</si>
  <si>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</si>
  <si>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</si>
  <si>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</si>
  <si>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</si>
  <si>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</si>
  <si>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</si>
  <si>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</si>
  <si>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</si>
  <si>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</si>
  <si>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</si>
  <si>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</si>
  <si>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</si>
  <si>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</si>
  <si>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</si>
  <si>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</si>
  <si>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</si>
  <si>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</si>
  <si>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</si>
  <si>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</si>
  <si>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</si>
  <si>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</si>
  <si>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</si>
  <si>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</si>
  <si>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</si>
  <si>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</si>
  <si>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</si>
  <si>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</si>
  <si>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</si>
  <si>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</si>
  <si>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</si>
  <si>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</si>
  <si>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</si>
  <si>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</si>
  <si>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</si>
  <si>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</si>
  <si>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</si>
  <si>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</si>
  <si>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</si>
  <si>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</si>
  <si>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</si>
  <si>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</si>
  <si>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</si>
  <si>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</si>
  <si>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</si>
  <si>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</si>
  <si>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</si>
  <si>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</si>
  <si>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</si>
  <si>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</si>
  <si>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</si>
  <si>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</si>
  <si>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</si>
  <si>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</si>
  <si>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</si>
  <si>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</si>
  <si>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</si>
  <si>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</si>
  <si>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</si>
  <si>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</si>
  <si>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</si>
  <si>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</si>
  <si>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</si>
  <si>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</si>
  <si>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</si>
  <si>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</si>
  <si>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</si>
  <si>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</si>
  <si>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</si>
  <si>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</si>
  <si>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</si>
  <si>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</si>
  <si>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</si>
  <si>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</si>
  <si>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</si>
  <si>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</si>
  <si>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</si>
  <si>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</si>
  <si>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</si>
  <si>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</si>
  <si>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</si>
  <si>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</si>
  <si>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</si>
  <si>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</si>
  <si>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</si>
  <si>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</si>
  <si>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</si>
  <si>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</si>
  <si>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</si>
  <si>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</si>
  <si>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</si>
  <si>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</si>
  <si>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</si>
  <si>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</si>
  <si>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</si>
  <si>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</si>
  <si>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</si>
  <si>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</si>
  <si>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</si>
  <si>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</si>
  <si>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</si>
  <si>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</si>
  <si>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</si>
  <si>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</si>
  <si>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</si>
  <si>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</si>
  <si>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</si>
  <si>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</si>
  <si>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</si>
  <si>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</si>
  <si>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</si>
  <si>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</si>
  <si>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</si>
  <si>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</si>
  <si>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</si>
  <si>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</si>
  <si>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</si>
  <si>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</si>
  <si>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</si>
  <si>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</si>
  <si>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</si>
  <si>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</si>
  <si>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</si>
  <si>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</si>
  <si>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</si>
  <si>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</si>
  <si>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</si>
  <si>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</si>
  <si>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</si>
  <si>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</si>
  <si>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</si>
  <si>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</si>
  <si>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</si>
  <si>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</si>
  <si>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</si>
  <si>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</si>
  <si>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</si>
  <si>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</si>
  <si>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</si>
  <si>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</si>
  <si>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</si>
  <si>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</si>
  <si>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</si>
  <si>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</si>
  <si>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</si>
  <si>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</si>
  <si>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</si>
  <si>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</si>
  <si>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</si>
  <si>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</si>
  <si>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</si>
  <si>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</si>
  <si>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</si>
  <si>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</si>
  <si>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</si>
  <si>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</si>
  <si>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</si>
  <si>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</si>
  <si>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</si>
  <si>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</si>
  <si>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</si>
  <si>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</si>
  <si>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</si>
  <si>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</si>
  <si>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</si>
  <si>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</si>
  <si>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</si>
  <si>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</si>
  <si>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</si>
  <si>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</si>
  <si>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</si>
  <si>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</si>
  <si>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</si>
  <si>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</si>
  <si>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</si>
  <si>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</si>
  <si>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</si>
  <si>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</si>
  <si>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</si>
  <si>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</si>
  <si>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</si>
  <si>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</si>
  <si>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</si>
  <si>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</si>
  <si>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</si>
  <si>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</si>
  <si>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</si>
  <si>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</si>
  <si>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</si>
  <si>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</si>
  <si>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</si>
  <si>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</si>
  <si>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</si>
  <si>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</si>
  <si>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</si>
  <si>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</si>
  <si>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</si>
  <si>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</si>
  <si>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</si>
  <si>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</si>
  <si>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</si>
  <si>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</si>
  <si>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</si>
  <si>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</si>
  <si>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</si>
  <si>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</si>
  <si>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</si>
  <si>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</si>
  <si>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</si>
  <si>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</si>
  <si>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</si>
  <si>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</si>
  <si>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</si>
  <si>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</si>
  <si>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</si>
  <si>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</si>
  <si>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</si>
  <si>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</si>
  <si>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</si>
  <si>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</si>
  <si>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</si>
  <si>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</si>
  <si>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</si>
  <si>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</si>
  <si>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</si>
  <si>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</si>
  <si>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</si>
  <si>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</si>
  <si>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</si>
  <si>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</si>
  <si>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</si>
  <si>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</si>
  <si>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</si>
  <si>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</si>
  <si>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</si>
  <si>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</si>
  <si>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</si>
  <si>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</si>
  <si>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</si>
  <si>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</si>
  <si>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</si>
  <si>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</si>
  <si>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</si>
  <si>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</si>
  <si>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</si>
  <si>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</si>
  <si>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</si>
  <si>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</si>
  <si>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</si>
  <si>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</si>
  <si>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</si>
  <si>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</si>
  <si>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</si>
  <si>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</si>
  <si>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</si>
  <si>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</si>
  <si>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</si>
  <si>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</si>
  <si>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</si>
  <si>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</si>
  <si>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</si>
  <si>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</si>
  <si>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</si>
  <si>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</si>
  <si>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</si>
  <si>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</si>
  <si>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</si>
  <si>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</si>
  <si>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</si>
  <si>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</si>
  <si>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</si>
  <si>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</si>
  <si>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</si>
  <si>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</si>
  <si>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</si>
  <si>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</si>
  <si>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</si>
  <si>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</si>
  <si>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</si>
  <si>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</si>
  <si>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</si>
  <si>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</si>
  <si>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</si>
  <si>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</si>
  <si>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</si>
  <si>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</si>
  <si>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</si>
  <si>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</si>
  <si>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</si>
  <si>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</si>
  <si>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</si>
  <si>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</si>
  <si>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</si>
  <si>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</si>
  <si>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</si>
  <si>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</si>
  <si>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</si>
  <si>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</si>
  <si>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</si>
  <si>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</si>
  <si>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</si>
  <si>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</si>
  <si>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</si>
  <si>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</si>
  <si>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</si>
  <si>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</si>
  <si>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</si>
  <si>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</si>
  <si>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</si>
  <si>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</si>
  <si>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</si>
  <si>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</si>
  <si>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</si>
  <si>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</si>
  <si>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</si>
  <si>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</si>
  <si>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</si>
  <si>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</si>
  <si>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</si>
  <si>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</si>
  <si>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</si>
  <si>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</si>
  <si>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</si>
  <si>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</si>
  <si>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</si>
  <si>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</si>
  <si>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</si>
  <si>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</si>
  <si>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</si>
  <si>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</si>
  <si>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</si>
  <si>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</si>
  <si>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</si>
  <si>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</si>
  <si>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</si>
  <si>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</si>
  <si>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</si>
  <si>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</si>
  <si>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</si>
  <si>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</si>
  <si>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</si>
  <si>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</si>
  <si>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</si>
  <si>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</si>
  <si>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</si>
  <si>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</si>
  <si>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</si>
  <si>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</si>
  <si>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</si>
  <si>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</si>
  <si>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</si>
  <si>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</si>
  <si>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</si>
  <si>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</si>
  <si>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</si>
  <si>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</si>
  <si>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</si>
  <si>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</si>
  <si>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</si>
  <si>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</si>
  <si>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</si>
  <si>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</si>
  <si>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</si>
  <si>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</si>
  <si>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</si>
  <si>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</si>
  <si>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</si>
  <si>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</si>
  <si>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</si>
  <si>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</si>
  <si>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</si>
  <si>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</si>
  <si>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</si>
  <si>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</si>
  <si>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</si>
  <si>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</si>
  <si>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</si>
  <si>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</si>
  <si>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</si>
  <si>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</si>
  <si>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</si>
  <si>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</si>
  <si>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</si>
  <si>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</si>
  <si>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</si>
  <si>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</si>
  <si>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</si>
  <si>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</si>
  <si>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</si>
  <si>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</si>
  <si>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</si>
  <si>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</si>
  <si>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</si>
  <si>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</si>
  <si>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</si>
  <si>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</si>
  <si>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</si>
  <si>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</si>
  <si>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</si>
  <si>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</si>
  <si>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</si>
  <si>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</si>
  <si>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</si>
  <si>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</si>
  <si>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</si>
  <si>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</si>
  <si>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</si>
  <si>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</si>
  <si>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</si>
  <si>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</si>
  <si>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</si>
  <si>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</si>
  <si>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</si>
  <si>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</si>
  <si>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</si>
  <si>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</si>
  <si>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</si>
  <si>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</si>
  <si>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</si>
  <si>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</si>
  <si>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</si>
  <si>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</si>
  <si>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</si>
  <si>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</si>
  <si>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</si>
  <si>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</si>
  <si>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</si>
  <si>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</si>
  <si>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</si>
  <si>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</si>
  <si>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</si>
  <si>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</si>
  <si>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</si>
  <si>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</si>
  <si>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</si>
  <si>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</si>
  <si>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</si>
  <si>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</si>
  <si>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</si>
  <si>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</si>
  <si>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</si>
  <si>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</si>
  <si>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</si>
  <si>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</si>
  <si>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</si>
  <si>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</si>
  <si>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</si>
  <si>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</si>
  <si>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</si>
  <si>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</si>
  <si>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</si>
  <si>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</si>
  <si>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</si>
  <si>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</si>
  <si>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</si>
  <si>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</si>
  <si>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</si>
  <si>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</si>
  <si>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</si>
  <si>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</si>
  <si>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</si>
  <si>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</si>
  <si>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</si>
  <si>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</si>
  <si>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</si>
  <si>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</si>
  <si>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</si>
  <si>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</si>
  <si>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</si>
  <si>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</si>
  <si>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</si>
  <si>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</si>
  <si>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</si>
  <si>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</si>
  <si>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</si>
  <si>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</si>
  <si>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</si>
  <si>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</si>
  <si>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</si>
  <si>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</si>
  <si>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</si>
  <si>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</si>
  <si>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</si>
  <si>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</si>
  <si>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</si>
  <si>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</si>
  <si>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</si>
  <si>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</si>
  <si>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</si>
  <si>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</si>
  <si>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</si>
  <si>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</si>
  <si>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</si>
  <si>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</si>
  <si>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</si>
  <si>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</si>
  <si>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</si>
  <si>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</si>
  <si>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</si>
  <si>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</si>
  <si>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</si>
  <si>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</si>
  <si>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</si>
  <si>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</si>
  <si>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</si>
  <si>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</si>
  <si>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</si>
  <si>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</si>
  <si>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</si>
  <si>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</si>
  <si>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</si>
  <si>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</si>
  <si>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</si>
  <si>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</si>
  <si>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</si>
  <si>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</si>
  <si>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</si>
  <si>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</si>
  <si>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</si>
  <si>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</si>
  <si>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</si>
  <si>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</si>
  <si>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</si>
  <si>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</si>
  <si>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</si>
  <si>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</si>
  <si>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</si>
  <si>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</si>
  <si>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</si>
  <si>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</si>
  <si>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</si>
  <si>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</si>
  <si>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</si>
  <si>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</si>
  <si>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</si>
  <si>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</si>
  <si>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</si>
  <si>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</si>
  <si>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</si>
  <si>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</si>
  <si>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</si>
  <si>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</si>
  <si>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</si>
  <si>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</si>
  <si>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</si>
  <si>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</si>
  <si>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</si>
  <si>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</si>
  <si>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</si>
  <si>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</si>
  <si>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</si>
  <si>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</si>
  <si>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</si>
  <si>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</si>
  <si>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</si>
  <si>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</si>
  <si>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</si>
  <si>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</si>
  <si>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</si>
  <si>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</si>
  <si>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</si>
  <si>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</si>
  <si>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</si>
  <si>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</si>
  <si>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</si>
  <si>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</si>
  <si>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</si>
  <si>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</si>
  <si>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</si>
  <si>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</si>
  <si>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</si>
  <si>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</si>
  <si>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</si>
  <si>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</si>
  <si>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</si>
  <si>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</si>
  <si>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</si>
  <si>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</si>
  <si>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</si>
  <si>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</si>
  <si>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</si>
  <si>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</si>
  <si>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</si>
  <si>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</si>
  <si>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</si>
  <si>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</si>
  <si>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</si>
  <si>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</si>
  <si>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</si>
  <si>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</si>
  <si>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</si>
  <si>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</si>
  <si>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</si>
  <si>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</si>
  <si>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</si>
  <si>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</si>
  <si>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</si>
  <si>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</si>
  <si>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</si>
  <si>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</si>
  <si>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</si>
  <si>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</si>
  <si>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</si>
  <si>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</si>
  <si>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</si>
  <si>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</si>
  <si>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</si>
  <si>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</si>
  <si>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</si>
  <si>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</si>
  <si>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</si>
  <si>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</si>
  <si>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</si>
  <si>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</si>
  <si>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</si>
  <si>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</si>
  <si>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</si>
  <si>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</si>
  <si>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</si>
  <si>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</si>
  <si>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</si>
  <si>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</si>
  <si>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</si>
  <si>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</si>
  <si>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</si>
  <si>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</si>
  <si>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</si>
  <si>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</si>
  <si>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</si>
  <si>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</si>
  <si>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</si>
  <si>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</si>
  <si>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</si>
  <si>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</si>
  <si>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</si>
  <si>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</si>
  <si>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</si>
  <si>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</si>
  <si>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</si>
  <si>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</si>
  <si>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</si>
  <si>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</si>
  <si>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</si>
  <si>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</si>
  <si>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</si>
  <si>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</si>
  <si>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</si>
  <si>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</si>
  <si>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</si>
  <si>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</si>
  <si>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</si>
  <si>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</si>
  <si>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</si>
  <si>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</si>
  <si>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</si>
  <si>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</si>
  <si>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</si>
  <si>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</si>
  <si>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</si>
  <si>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</si>
  <si>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</si>
  <si>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</si>
  <si>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</si>
  <si>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</si>
  <si>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</si>
  <si>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</si>
  <si>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</si>
  <si>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</si>
  <si>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</si>
  <si>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</si>
  <si>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</si>
  <si>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</si>
  <si>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</si>
  <si>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</si>
  <si>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</si>
  <si>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</si>
  <si>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</si>
  <si>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</si>
  <si>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</si>
  <si>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</si>
  <si>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</si>
  <si>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</si>
  <si>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</si>
  <si>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</si>
  <si>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</si>
  <si>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</si>
  <si>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</si>
  <si>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</si>
  <si>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</si>
  <si>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</si>
  <si>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</si>
  <si>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</si>
  <si>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</si>
  <si>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</si>
  <si>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</si>
  <si>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</si>
  <si>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</si>
  <si>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</si>
  <si>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</si>
  <si>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</si>
  <si>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</si>
  <si>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</si>
  <si>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</si>
  <si>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</si>
  <si>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</si>
  <si>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</si>
  <si>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</si>
  <si>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</si>
  <si>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</si>
  <si>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</si>
  <si>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</si>
  <si>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</si>
  <si>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</si>
  <si>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</si>
  <si>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</si>
  <si>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</si>
  <si>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</si>
  <si>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</si>
  <si>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</si>
  <si>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</si>
  <si>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</si>
  <si>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</si>
  <si>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</si>
  <si>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</si>
  <si>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</si>
  <si>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</si>
  <si>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</si>
  <si>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</si>
  <si>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</si>
  <si>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</si>
  <si>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</si>
  <si>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</si>
  <si>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</si>
  <si>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</si>
  <si>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</si>
  <si>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</si>
  <si>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</si>
  <si>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</si>
  <si>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</si>
  <si>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</si>
  <si>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</si>
  <si>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</si>
  <si>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</si>
  <si>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</si>
  <si>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</si>
  <si>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</si>
  <si>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</si>
  <si>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</si>
  <si>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</si>
  <si>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</si>
  <si>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</si>
  <si>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</si>
  <si>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</si>
  <si>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</si>
  <si>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</si>
  <si>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</si>
  <si>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</si>
  <si>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</si>
  <si>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</si>
  <si>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</si>
  <si>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</si>
  <si>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</si>
  <si>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</si>
  <si>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</si>
  <si>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</si>
  <si>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</si>
  <si>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</si>
  <si>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</si>
  <si>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</si>
  <si>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</si>
  <si>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</si>
  <si>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</si>
  <si>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</si>
  <si>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</si>
  <si>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</si>
  <si>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</si>
  <si>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</si>
  <si>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</si>
  <si>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</si>
  <si>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</si>
  <si>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</si>
  <si>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</si>
  <si>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</si>
  <si>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</si>
  <si>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</si>
  <si>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</si>
  <si>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</si>
  <si>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</si>
  <si>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</si>
  <si>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</si>
  <si>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</si>
  <si>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</si>
  <si>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</si>
  <si>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</si>
  <si>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</si>
  <si>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</si>
  <si>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</si>
  <si>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</si>
  <si>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</si>
  <si>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</si>
  <si>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</si>
  <si>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</si>
  <si>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</si>
  <si>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</si>
  <si>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</si>
  <si>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</si>
  <si>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</si>
  <si>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</si>
  <si>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</si>
  <si>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</si>
  <si>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</si>
  <si>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</si>
  <si>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</si>
  <si>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</si>
  <si>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</si>
  <si>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</si>
  <si>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</si>
  <si>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</si>
  <si>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</si>
  <si>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</si>
  <si>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</si>
  <si>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</si>
  <si>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</si>
  <si>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</si>
  <si>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</si>
  <si>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</si>
  <si>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</si>
  <si>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</si>
  <si>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</si>
  <si>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</si>
  <si>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</si>
  <si>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</si>
  <si>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</si>
  <si>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</si>
  <si>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</si>
  <si>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</si>
  <si>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</si>
  <si>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</si>
  <si>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</si>
  <si>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</si>
  <si>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</si>
  <si>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</si>
  <si>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</si>
  <si>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</si>
  <si>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</si>
  <si>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</si>
  <si>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</si>
  <si>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</si>
  <si>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</si>
  <si>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</si>
  <si>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</si>
  <si>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</si>
  <si>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</si>
  <si>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</si>
  <si>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</si>
  <si>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</si>
  <si>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</si>
  <si>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</si>
  <si>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</si>
  <si>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</si>
  <si>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</si>
  <si>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</si>
  <si>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</si>
  <si>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</si>
  <si>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</si>
  <si>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</si>
  <si>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</si>
  <si>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</si>
  <si>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</si>
  <si>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</si>
  <si>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</si>
  <si>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</si>
  <si>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</si>
  <si>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</si>
  <si>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</si>
  <si>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</si>
  <si>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</si>
  <si>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</si>
  <si>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</si>
  <si>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</si>
  <si>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</si>
  <si>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</si>
  <si>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</si>
  <si>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</si>
  <si>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</si>
  <si>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</si>
  <si>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</si>
  <si>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</si>
  <si>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</si>
  <si>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</si>
  <si>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</si>
  <si>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</si>
  <si>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</si>
  <si>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</si>
  <si>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</si>
  <si>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</si>
  <si>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</si>
  <si>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</si>
  <si>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</si>
  <si>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</si>
  <si>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</si>
  <si>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</si>
  <si>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</si>
  <si>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</si>
  <si>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</si>
  <si>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</si>
  <si>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</si>
  <si>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</si>
  <si>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</si>
  <si>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</si>
  <si>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</si>
  <si>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</si>
  <si>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</si>
  <si>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</si>
  <si>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</si>
  <si>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</si>
  <si>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</si>
  <si>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</si>
  <si>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</si>
  <si>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</si>
  <si>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</si>
  <si>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</si>
  <si>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</si>
  <si>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</si>
  <si>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</si>
  <si>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</si>
  <si>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</si>
  <si>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</si>
  <si>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</si>
  <si>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</si>
  <si>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</si>
  <si>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</si>
  <si>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</si>
  <si>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</si>
  <si>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</si>
  <si>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</si>
  <si>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</si>
  <si>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</si>
  <si>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</si>
  <si>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</si>
  <si>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</si>
  <si>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</si>
  <si>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</si>
  <si>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</si>
  <si>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</si>
  <si>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</si>
  <si>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</si>
  <si>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</si>
  <si>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</si>
  <si>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</si>
  <si>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</si>
  <si>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</si>
  <si>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</si>
  <si>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</si>
  <si>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</si>
  <si>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</si>
  <si>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</si>
  <si>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</si>
  <si>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</si>
  <si>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</si>
  <si>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</si>
  <si>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</si>
  <si>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</si>
  <si>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</si>
  <si>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</si>
  <si>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</si>
  <si>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</si>
  <si>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</si>
  <si>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</si>
  <si>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</si>
  <si>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</si>
  <si>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</si>
  <si>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</si>
  <si>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</si>
  <si>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</si>
  <si>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</si>
  <si>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</si>
  <si>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</si>
  <si>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</si>
  <si>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</si>
  <si>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</si>
  <si>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</si>
  <si>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</si>
  <si>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</si>
  <si>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</si>
  <si>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</si>
  <si>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</si>
  <si>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</si>
  <si>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</si>
  <si>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</si>
  <si>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</si>
  <si>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</si>
  <si>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</si>
  <si>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</si>
  <si>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</si>
  <si>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</si>
  <si>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</si>
  <si>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</si>
  <si>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</si>
  <si>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</si>
  <si>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</si>
  <si>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</si>
  <si>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</si>
  <si>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</si>
  <si>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</si>
  <si>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</si>
  <si>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</si>
  <si>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</si>
  <si>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</si>
  <si>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</si>
  <si>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</si>
  <si>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</si>
  <si>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</si>
  <si>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</si>
  <si>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</si>
  <si>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</si>
  <si>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</si>
  <si>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</si>
  <si>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</si>
  <si>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</si>
  <si>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</si>
  <si>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</si>
  <si>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</si>
  <si>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</si>
  <si>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</si>
  <si>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</si>
  <si>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</si>
  <si>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</si>
  <si>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</si>
  <si>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</si>
  <si>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</si>
  <si>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</si>
  <si>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</si>
  <si>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</si>
  <si>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</si>
  <si>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</si>
  <si>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</si>
  <si>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</si>
  <si>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</si>
  <si>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</si>
  <si>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</si>
  <si>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</si>
  <si>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</si>
  <si>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</si>
  <si>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</si>
  <si>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</si>
  <si>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</si>
  <si>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</si>
  <si>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</si>
  <si>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</si>
  <si>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</si>
  <si>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</si>
  <si>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</si>
  <si>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</si>
  <si>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</si>
  <si>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</si>
  <si>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</si>
  <si>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</si>
  <si>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</si>
  <si>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</si>
  <si>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</si>
  <si>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</si>
  <si>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</si>
  <si>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</si>
  <si>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</si>
  <si>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</si>
  <si>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</si>
  <si>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</si>
  <si>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</si>
  <si>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</si>
  <si>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</si>
  <si>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</si>
  <si>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</si>
  <si>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</si>
  <si>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</si>
  <si>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</si>
  <si>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</si>
  <si>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</si>
  <si>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</si>
  <si>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</si>
  <si>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</si>
  <si>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</si>
  <si>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</si>
  <si>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</si>
  <si>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</si>
  <si>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</si>
  <si>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</si>
  <si>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</si>
  <si>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</si>
  <si>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</si>
  <si>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</si>
  <si>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</si>
  <si>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</si>
  <si>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</si>
  <si>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</si>
  <si>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</si>
  <si>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</si>
  <si>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</si>
  <si>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</si>
  <si>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</si>
  <si>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</si>
  <si>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</si>
  <si>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</si>
  <si>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</si>
  <si>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</si>
  <si>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</si>
  <si>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</si>
  <si>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</si>
  <si>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</si>
  <si>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</si>
  <si>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</si>
  <si>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</si>
  <si>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</si>
  <si>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</si>
  <si>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</si>
  <si>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</si>
  <si>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</si>
  <si>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</si>
  <si>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</si>
  <si>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</si>
  <si>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</si>
  <si>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</si>
  <si>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</si>
  <si>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</si>
  <si>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</si>
  <si>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</si>
  <si>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</si>
  <si>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</si>
  <si>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</si>
  <si>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</si>
  <si>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</si>
  <si>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</si>
  <si>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</si>
  <si>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</si>
  <si>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</si>
  <si>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</si>
  <si>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</si>
  <si>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</si>
  <si>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</si>
  <si>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</si>
  <si>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</si>
  <si>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</si>
  <si>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</si>
  <si>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</si>
  <si>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</si>
  <si>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</si>
  <si>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</si>
  <si>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</si>
  <si>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</si>
  <si>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</si>
  <si>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</si>
  <si>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</si>
  <si>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</si>
  <si>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</si>
  <si>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</si>
  <si>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</si>
  <si>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</si>
  <si>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</si>
  <si>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</si>
  <si>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</si>
  <si>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</si>
  <si>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</si>
  <si>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</si>
  <si>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</si>
  <si>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</si>
  <si>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</si>
  <si>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</si>
  <si>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</si>
  <si>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</si>
  <si>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</si>
  <si>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</si>
  <si>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</si>
  <si>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</si>
  <si>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</si>
  <si>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</si>
  <si>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</si>
  <si>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</si>
  <si>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</si>
  <si>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</si>
  <si>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</si>
  <si>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</si>
  <si>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</si>
  <si>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</si>
  <si>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</si>
  <si>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</si>
  <si>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</si>
  <si>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</si>
  <si>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</si>
  <si>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</si>
  <si>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</si>
  <si>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</si>
  <si>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</si>
  <si>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</si>
  <si>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</si>
  <si>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</si>
  <si>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</si>
  <si>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</si>
  <si>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</si>
  <si>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</si>
  <si>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</si>
  <si>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</si>
  <si>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</si>
  <si>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</si>
  <si>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</si>
  <si>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</si>
  <si>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</si>
  <si>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</si>
  <si>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</si>
  <si>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</si>
  <si>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</si>
  <si>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</si>
  <si>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</si>
  <si>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</si>
  <si>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</si>
  <si>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</si>
  <si>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</si>
  <si>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</si>
  <si>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</si>
  <si>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</si>
  <si>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</si>
  <si>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</si>
  <si>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</si>
  <si>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</si>
  <si>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</si>
  <si>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</si>
  <si>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</si>
  <si>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</si>
  <si>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</si>
  <si>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</si>
  <si>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</si>
  <si>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</si>
  <si>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</si>
  <si>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</si>
  <si>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</si>
  <si>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</si>
  <si>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</si>
  <si>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</si>
  <si>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</si>
  <si>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</si>
  <si>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</si>
  <si>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</si>
  <si>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</si>
  <si>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</si>
  <si>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</si>
  <si>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</si>
  <si>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</si>
  <si>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</si>
  <si>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</si>
  <si>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</si>
  <si>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</si>
  <si>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</si>
  <si>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</si>
  <si>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</si>
  <si>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</si>
  <si>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</si>
  <si>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</si>
  <si>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</si>
  <si>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</si>
  <si>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</si>
  <si>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</si>
  <si>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</si>
  <si>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</si>
  <si>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</si>
  <si>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</si>
  <si>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</si>
  <si>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</si>
  <si>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</si>
  <si>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</si>
  <si>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</si>
  <si>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</si>
  <si>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</si>
  <si>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</si>
  <si>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</si>
  <si>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</si>
  <si>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</si>
  <si>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</si>
  <si>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</si>
  <si>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</si>
  <si>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</si>
  <si>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</si>
  <si>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</si>
  <si>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</si>
  <si>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</si>
  <si>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</si>
  <si>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</si>
  <si>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</si>
  <si>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</si>
  <si>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</si>
  <si>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</si>
  <si>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</si>
  <si>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</si>
  <si>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</si>
  <si>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</si>
  <si>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</si>
  <si>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</si>
  <si>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</si>
  <si>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</si>
  <si>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</si>
  <si>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</si>
  <si>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</si>
  <si>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</si>
  <si>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</si>
  <si>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</si>
  <si>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</si>
  <si>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</si>
  <si>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</si>
  <si>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</si>
  <si>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</si>
  <si>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</si>
  <si>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</si>
  <si>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</si>
  <si>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</si>
  <si>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</si>
  <si>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</si>
  <si>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</si>
  <si>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</si>
  <si>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</si>
  <si>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</si>
  <si>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</si>
  <si>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</si>
  <si>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</si>
  <si>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</si>
  <si>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</si>
  <si>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</si>
  <si>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</si>
  <si>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</si>
  <si>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</si>
  <si>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</si>
  <si>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</si>
  <si>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</si>
  <si>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</si>
  <si>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</si>
  <si>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</si>
  <si>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</si>
  <si>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</si>
  <si>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</si>
  <si>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</si>
  <si>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</si>
  <si>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</si>
  <si>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</si>
  <si>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</si>
  <si>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</si>
  <si>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</si>
  <si>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</si>
  <si>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</si>
  <si>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</si>
  <si>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</si>
  <si>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</si>
  <si>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</si>
  <si>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</si>
  <si>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</si>
  <si>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</si>
  <si>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</si>
  <si>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</si>
  <si>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</si>
  <si>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</si>
  <si>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</si>
  <si>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</si>
  <si>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</si>
  <si>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</si>
  <si>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</si>
  <si>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</si>
  <si>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</si>
  <si>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</si>
  <si>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</si>
  <si>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</si>
  <si>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</si>
  <si>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</si>
  <si>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</si>
  <si>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</si>
  <si>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</si>
  <si>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</si>
  <si>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</si>
  <si>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</si>
  <si>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</si>
  <si>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</si>
  <si>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</si>
  <si>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</si>
  <si>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</si>
  <si>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</si>
  <si>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</si>
  <si>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</si>
  <si>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</si>
  <si>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</si>
  <si>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</si>
  <si>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</si>
  <si>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</si>
  <si>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</si>
  <si>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</si>
  <si>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</si>
  <si>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</si>
  <si>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</si>
  <si>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</si>
  <si>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</si>
  <si>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</si>
  <si>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</si>
  <si>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</si>
  <si>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</si>
  <si>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</si>
  <si>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</si>
  <si>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</si>
  <si>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</si>
  <si>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</si>
  <si>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</si>
  <si>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</si>
  <si>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</si>
  <si>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</si>
  <si>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</si>
  <si>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</si>
  <si>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</si>
  <si>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</si>
  <si>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</si>
  <si>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</si>
  <si>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</si>
  <si>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</si>
  <si>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</si>
  <si>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</si>
  <si>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</si>
  <si>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</si>
  <si>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</si>
  <si>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</si>
  <si>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</si>
  <si>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</si>
  <si>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</si>
  <si>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</si>
  <si>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</si>
  <si>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</si>
  <si>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</si>
  <si>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</si>
  <si>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</si>
  <si>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</si>
  <si>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</si>
  <si>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</si>
  <si>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</si>
  <si>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</si>
  <si>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</si>
  <si>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</si>
  <si>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</si>
  <si>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</si>
  <si>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</si>
  <si>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</si>
  <si>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</si>
  <si>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</si>
  <si>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</si>
  <si>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</si>
  <si>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</si>
  <si>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</si>
  <si>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</si>
  <si>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</si>
  <si>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</si>
  <si>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</si>
  <si>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</si>
  <si>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</si>
  <si>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</si>
  <si>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</si>
  <si>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</si>
  <si>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</si>
  <si>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</si>
  <si>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</si>
  <si>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</si>
  <si>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</si>
  <si>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</si>
  <si>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</si>
  <si>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</si>
  <si>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</si>
  <si>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</si>
  <si>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</si>
  <si>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</si>
  <si>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</si>
  <si>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</si>
  <si>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</si>
  <si>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</si>
  <si>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</si>
  <si>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</si>
  <si>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</si>
  <si>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</si>
  <si>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</si>
  <si>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</si>
  <si>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</si>
  <si>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</si>
  <si>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</si>
  <si>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</si>
  <si>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</si>
  <si>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</si>
  <si>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</si>
  <si>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</si>
  <si>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</si>
  <si>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</si>
  <si>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</si>
  <si>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</si>
  <si>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</si>
  <si>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</si>
  <si>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</si>
  <si>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</si>
  <si>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</si>
  <si>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</si>
  <si>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</si>
  <si>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</si>
  <si>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</si>
  <si>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</si>
  <si>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</si>
  <si>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</si>
  <si>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</si>
  <si>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</si>
  <si>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</si>
  <si>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</si>
  <si>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</si>
  <si>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</si>
  <si>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</si>
  <si>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</si>
  <si>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</si>
  <si>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</si>
  <si>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</si>
  <si>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</si>
  <si>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</si>
  <si>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</si>
  <si>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</si>
  <si>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</si>
  <si>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</si>
  <si>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</si>
  <si>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</si>
  <si>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</si>
  <si>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</si>
  <si>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</si>
  <si>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</si>
  <si>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</si>
  <si>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</si>
  <si>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</si>
  <si>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</si>
  <si>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</si>
  <si>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</si>
  <si>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</si>
  <si>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</si>
  <si>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</si>
  <si>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</si>
  <si>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</si>
  <si>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</si>
  <si>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</si>
  <si>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</si>
  <si>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</si>
  <si>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</si>
  <si>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</si>
  <si>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</si>
  <si>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</si>
  <si>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</si>
  <si>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</si>
  <si>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</si>
  <si>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</si>
  <si>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</si>
  <si>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</si>
  <si>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</si>
  <si>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</si>
  <si>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</si>
  <si>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</si>
  <si>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</si>
  <si>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</si>
  <si>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</si>
  <si>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</si>
  <si>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</si>
  <si>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</si>
  <si>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</si>
  <si>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</si>
  <si>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</si>
  <si>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</si>
  <si>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</si>
  <si>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</si>
  <si>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</si>
  <si>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</si>
  <si>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</si>
  <si>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</si>
  <si>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</si>
  <si>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</si>
  <si>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</si>
  <si>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</si>
  <si>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</si>
  <si>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</si>
  <si>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</si>
  <si>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</si>
  <si>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</si>
  <si>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</si>
  <si>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</si>
  <si>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</si>
  <si>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</si>
  <si>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</si>
  <si>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</si>
  <si>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</si>
  <si>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</si>
  <si>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</si>
  <si>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</si>
  <si>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</si>
  <si>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</si>
  <si>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</si>
  <si>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</si>
  <si>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</si>
  <si>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</si>
  <si>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</si>
  <si>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</si>
  <si>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</si>
  <si>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</si>
  <si>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</si>
  <si>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</si>
  <si>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</si>
  <si>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</si>
  <si>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</si>
  <si>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</si>
  <si>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</si>
  <si>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</si>
  <si>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</si>
  <si>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</si>
  <si>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</si>
  <si>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</si>
  <si>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</si>
  <si>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</si>
  <si>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</si>
  <si>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</si>
  <si>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</si>
  <si>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</si>
  <si>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</si>
  <si>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</si>
  <si>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</si>
  <si>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</si>
  <si>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</si>
  <si>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</si>
  <si>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</si>
  <si>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</si>
  <si>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</si>
  <si>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</si>
  <si>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</si>
  <si>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</si>
  <si>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</si>
  <si>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</si>
  <si>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</si>
  <si>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</si>
  <si>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</si>
  <si>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</si>
  <si>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</si>
  <si>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</si>
  <si>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</si>
  <si>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</si>
  <si>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</si>
  <si>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</si>
  <si>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</si>
  <si>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</si>
  <si>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</si>
  <si>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</si>
  <si>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</si>
  <si>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</si>
  <si>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</si>
  <si>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</si>
  <si>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</si>
  <si>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</si>
  <si>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</si>
  <si>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</si>
  <si>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</si>
  <si>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</si>
  <si>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</si>
  <si>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</si>
  <si>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</si>
  <si>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</si>
  <si>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</si>
  <si>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</si>
  <si>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</si>
  <si>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</si>
  <si>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</si>
  <si>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</si>
  <si>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</si>
  <si>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</si>
  <si>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</si>
  <si>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</si>
  <si>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</si>
  <si>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</si>
  <si>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</si>
  <si>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</si>
  <si>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</si>
  <si>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</si>
  <si>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</si>
  <si>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</si>
  <si>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</si>
  <si>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</si>
  <si>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</si>
  <si>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</si>
  <si>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</si>
  <si>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</si>
  <si>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</si>
  <si>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</si>
  <si>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</si>
  <si>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</si>
  <si>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</si>
  <si>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</si>
  <si>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</si>
  <si>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</si>
  <si>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</si>
  <si>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</si>
  <si>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</si>
  <si>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</si>
  <si>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</si>
  <si>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</si>
  <si>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</si>
  <si>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</si>
  <si>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</si>
  <si>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</si>
  <si>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</si>
  <si>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</si>
  <si>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</si>
  <si>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</si>
  <si>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</si>
  <si>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</si>
  <si>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</si>
  <si>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</si>
  <si>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</si>
  <si>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</si>
  <si>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</si>
  <si>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</si>
  <si>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</si>
  <si>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</si>
  <si>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</si>
  <si>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</si>
  <si>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</si>
  <si>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</si>
  <si>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</si>
  <si>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</si>
  <si>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</si>
  <si>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</si>
  <si>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</si>
  <si>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</si>
  <si>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</si>
  <si>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</si>
  <si>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</si>
  <si>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</si>
  <si>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</si>
  <si>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</si>
  <si>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</si>
  <si>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</si>
  <si>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</si>
  <si>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</si>
  <si>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</si>
  <si>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</si>
  <si>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</si>
  <si>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</si>
  <si>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</si>
  <si>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</si>
  <si>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</si>
  <si>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</si>
  <si>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</si>
  <si>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</si>
  <si>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</si>
  <si>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</si>
  <si>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</si>
  <si>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</si>
  <si>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</si>
  <si>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</si>
  <si>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</si>
  <si>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</si>
  <si>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</si>
  <si>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</si>
  <si>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</si>
  <si>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</si>
  <si>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</si>
  <si>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</si>
  <si>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</si>
  <si>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</si>
  <si>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</si>
  <si>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</si>
  <si>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</si>
  <si>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</si>
  <si>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</si>
  <si>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</si>
  <si>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</si>
  <si>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</si>
  <si>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</si>
  <si>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</si>
  <si>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</si>
  <si>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</si>
  <si>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</si>
  <si>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</si>
  <si>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</si>
  <si>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</si>
  <si>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</si>
  <si>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</si>
  <si>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</si>
  <si>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</si>
  <si>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</si>
  <si>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</si>
  <si>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</si>
  <si>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</si>
  <si>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</si>
  <si>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</si>
  <si>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</si>
  <si>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</si>
  <si>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</si>
  <si>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</si>
  <si>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</si>
  <si>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</si>
  <si>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</si>
  <si>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</si>
  <si>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</si>
  <si>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</si>
  <si>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</si>
  <si>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</si>
  <si>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</si>
  <si>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</si>
  <si>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</si>
  <si>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</si>
  <si>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</si>
  <si>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</si>
  <si>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</si>
  <si>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</si>
  <si>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</si>
  <si>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</si>
  <si>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</si>
  <si>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</si>
  <si>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</si>
  <si>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</si>
  <si>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</si>
  <si>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</si>
  <si>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</si>
  <si>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</si>
  <si>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</si>
  <si>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</si>
  <si>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</si>
  <si>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</si>
  <si>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</si>
  <si>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</si>
  <si>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</si>
  <si>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</si>
  <si>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</si>
  <si>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</si>
  <si>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</si>
  <si>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</si>
  <si>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</si>
  <si>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</si>
  <si>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</si>
  <si>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</si>
  <si>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</si>
  <si>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</si>
  <si>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</si>
  <si>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</si>
  <si>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</si>
  <si>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</si>
  <si>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</si>
  <si>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</si>
  <si>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</si>
  <si>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</si>
  <si>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</si>
  <si>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</si>
  <si>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</si>
  <si>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</si>
  <si>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</si>
  <si>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</si>
  <si>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</si>
  <si>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</si>
  <si>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</si>
  <si>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</si>
  <si>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</si>
  <si>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</si>
  <si>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</si>
  <si>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</si>
  <si>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</si>
  <si>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</si>
  <si>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</si>
  <si>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</si>
  <si>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</si>
  <si>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</si>
  <si>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</si>
  <si>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</si>
  <si>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</si>
  <si>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</si>
  <si>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</si>
  <si>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</si>
  <si>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</si>
  <si>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</si>
  <si>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</si>
  <si>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</si>
  <si>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</si>
  <si>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</si>
  <si>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</si>
  <si>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</si>
  <si>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</si>
  <si>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</si>
  <si>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</si>
  <si>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</si>
  <si>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</si>
  <si>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</si>
  <si>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</si>
  <si>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</si>
  <si>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</si>
  <si>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</si>
  <si>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</si>
  <si>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</si>
  <si>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</si>
  <si>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</si>
  <si>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</si>
  <si>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</si>
  <si>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</si>
  <si>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</si>
  <si>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</si>
  <si>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</si>
  <si>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</si>
  <si>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</si>
  <si>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</si>
  <si>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</si>
  <si>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</si>
  <si>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</si>
  <si>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</si>
  <si>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</si>
  <si>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</si>
  <si>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</si>
  <si>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</si>
  <si>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</si>
  <si>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</si>
  <si>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</si>
  <si>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</si>
  <si>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</si>
  <si>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</si>
  <si>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</si>
  <si>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</si>
  <si>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</si>
  <si>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</si>
  <si>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</si>
  <si>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</si>
  <si>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</si>
  <si>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</si>
  <si>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</si>
  <si>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</si>
  <si>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</si>
  <si>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</si>
  <si>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</si>
  <si>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</si>
  <si>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</si>
  <si>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</si>
  <si>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</si>
  <si>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</si>
  <si>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</si>
  <si>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</si>
  <si>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</si>
  <si>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</si>
  <si>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</si>
  <si>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</si>
  <si>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</si>
  <si>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</si>
  <si>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</si>
  <si>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</si>
  <si>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</si>
  <si>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</si>
  <si>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</si>
  <si>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</si>
  <si>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</si>
  <si>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</si>
  <si>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</si>
  <si>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</si>
  <si>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</si>
  <si>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</si>
  <si>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</si>
  <si>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</si>
  <si>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</si>
  <si>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</si>
  <si>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</si>
  <si>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</si>
  <si>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</si>
  <si>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</si>
  <si>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</si>
  <si>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</si>
  <si>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</si>
  <si>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</si>
  <si>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</si>
  <si>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</si>
  <si>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</si>
  <si>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</si>
  <si>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</si>
  <si>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</si>
  <si>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</si>
  <si>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</si>
  <si>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</si>
  <si>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</si>
  <si>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</si>
  <si>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</si>
  <si>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</si>
  <si>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</si>
  <si>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</si>
  <si>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</si>
  <si>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</si>
  <si>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</si>
  <si>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</si>
  <si>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</si>
  <si>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</si>
  <si>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</si>
  <si>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</si>
  <si>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</si>
  <si>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</si>
  <si>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</si>
  <si>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</si>
  <si>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</si>
  <si>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</si>
  <si>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</si>
  <si>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</si>
  <si>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</si>
  <si>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</si>
  <si>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</si>
  <si>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</si>
  <si>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</si>
  <si>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</si>
  <si>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</si>
  <si>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</si>
  <si>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</si>
  <si>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</si>
  <si>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</si>
  <si>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</si>
  <si>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</si>
  <si>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</si>
  <si>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</si>
  <si>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</si>
  <si>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</si>
  <si>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</si>
  <si>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</si>
  <si>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</si>
  <si>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</si>
  <si>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</si>
  <si>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</si>
  <si>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</si>
  <si>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</si>
  <si>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</si>
  <si>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</si>
  <si>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</si>
  <si>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</si>
  <si>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</si>
  <si>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</si>
  <si>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</si>
  <si>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</si>
  <si>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</si>
  <si>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</si>
  <si>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</si>
  <si>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</si>
  <si>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</si>
  <si>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</si>
  <si>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</si>
  <si>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</si>
  <si>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</si>
  <si>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</si>
  <si>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</si>
  <si>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</si>
  <si>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</si>
  <si>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</si>
  <si>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</si>
  <si>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</si>
  <si>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</si>
  <si>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</si>
  <si>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</si>
  <si>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</si>
  <si>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</si>
  <si>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</si>
  <si>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</si>
  <si>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</si>
  <si>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</si>
  <si>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</si>
  <si>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</si>
  <si>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</si>
  <si>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</si>
  <si>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</si>
  <si>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</si>
  <si>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</si>
  <si>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</si>
  <si>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</si>
  <si>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</si>
  <si>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</si>
  <si>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</si>
  <si>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</si>
  <si>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</si>
  <si>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</si>
  <si>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</si>
  <si>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</si>
  <si>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</si>
  <si>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</si>
  <si>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</si>
  <si>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</si>
  <si>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</si>
  <si>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</si>
  <si>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</si>
  <si>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</si>
  <si>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</si>
  <si>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</si>
  <si>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</si>
  <si>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</si>
  <si>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</si>
  <si>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</si>
  <si>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</si>
  <si>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</si>
  <si>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</si>
  <si>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</si>
  <si>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</si>
  <si>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</si>
  <si>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</si>
  <si>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</si>
  <si>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</si>
  <si>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</si>
  <si>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</si>
  <si>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</si>
  <si>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</si>
  <si>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</si>
  <si>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</si>
  <si>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</si>
  <si>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</si>
  <si>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</si>
  <si>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</si>
  <si>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</si>
  <si>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</si>
  <si>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</si>
  <si>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</si>
  <si>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</si>
  <si>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</si>
  <si>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</si>
  <si>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</si>
  <si>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</si>
  <si>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</si>
  <si>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</si>
  <si>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</si>
  <si>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</si>
  <si>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</si>
  <si>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</si>
  <si>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</si>
  <si>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</si>
  <si>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</si>
  <si>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</si>
  <si>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</si>
  <si>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</si>
  <si>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</si>
  <si>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</si>
  <si>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</si>
  <si>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</si>
  <si>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</si>
  <si>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</si>
  <si>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</si>
  <si>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</si>
  <si>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</si>
  <si>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</si>
  <si>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</si>
  <si>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</si>
  <si>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</si>
  <si>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</si>
  <si>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</si>
  <si>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</si>
  <si>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</si>
  <si>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</si>
  <si>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</si>
  <si>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</si>
  <si>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</si>
  <si>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</si>
  <si>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</si>
  <si>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</si>
  <si>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</si>
  <si>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</si>
  <si>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</si>
  <si>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</si>
  <si>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</si>
  <si>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</si>
  <si>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</si>
  <si>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</si>
  <si>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</si>
  <si>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</si>
  <si>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</si>
  <si>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</si>
  <si>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</si>
  <si>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</si>
  <si>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</si>
  <si>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</si>
  <si>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</si>
  <si>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</si>
  <si>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</si>
  <si>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</si>
  <si>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</si>
  <si>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</si>
  <si>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</si>
  <si>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</si>
  <si>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</si>
  <si>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</si>
  <si>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</si>
  <si>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</si>
  <si>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</si>
  <si>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</si>
  <si>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</si>
  <si>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</si>
  <si>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</si>
  <si>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</si>
  <si>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</si>
  <si>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</si>
  <si>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</si>
  <si>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</si>
  <si>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</si>
  <si>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</si>
  <si>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</si>
  <si>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</si>
  <si>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</si>
  <si>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</si>
  <si>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</si>
  <si>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</si>
  <si>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</si>
  <si>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</si>
  <si>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</si>
  <si>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</si>
  <si>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</si>
  <si>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</si>
  <si>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</si>
  <si>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</si>
  <si>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</si>
  <si>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</si>
  <si>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</si>
  <si>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</si>
  <si>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</si>
  <si>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</si>
  <si>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</si>
  <si>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</si>
  <si>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</si>
  <si>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</si>
  <si>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</si>
  <si>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</si>
  <si>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</si>
  <si>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</si>
  <si>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</si>
  <si>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</si>
  <si>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</si>
  <si>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</si>
  <si>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</si>
  <si>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</si>
  <si>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</si>
  <si>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</si>
  <si>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</si>
  <si>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</si>
  <si>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</si>
  <si>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</si>
  <si>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</si>
  <si>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</si>
  <si>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</si>
  <si>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</si>
  <si>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</si>
  <si>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</si>
  <si>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</si>
  <si>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</si>
  <si>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</si>
  <si>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</si>
  <si>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</si>
  <si>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</si>
  <si>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</si>
  <si>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</si>
  <si>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</si>
  <si>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</si>
  <si>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</si>
  <si>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</si>
  <si>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</si>
  <si>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</si>
  <si>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</si>
  <si>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</si>
  <si>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</si>
  <si>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</si>
  <si>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</si>
  <si>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</si>
  <si>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</si>
  <si>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</si>
  <si>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</si>
  <si>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</si>
  <si>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</si>
  <si>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</si>
  <si>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</si>
  <si>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</si>
  <si>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</si>
  <si>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</si>
  <si>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</si>
  <si>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</si>
  <si>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</si>
  <si>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</si>
  <si>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</si>
  <si>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</si>
  <si>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</si>
  <si>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</si>
  <si>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</si>
  <si>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</si>
  <si>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</si>
  <si>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</si>
  <si>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</si>
  <si>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</si>
  <si>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</si>
  <si>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</si>
  <si>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</si>
  <si>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</si>
  <si>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</si>
  <si>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</si>
  <si>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</si>
  <si>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</si>
  <si>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</si>
  <si>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</si>
  <si>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</si>
  <si>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</si>
  <si>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</si>
  <si>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</si>
  <si>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</si>
  <si>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</si>
  <si>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</si>
  <si>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</si>
  <si>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</si>
  <si>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</si>
  <si>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</si>
  <si>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</si>
  <si>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</si>
  <si>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</si>
  <si>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</si>
  <si>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</si>
  <si>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</si>
  <si>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</si>
  <si>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</si>
  <si>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</si>
  <si>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</si>
  <si>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</si>
  <si>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</si>
  <si>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</si>
  <si>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</si>
  <si>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</si>
  <si>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</si>
  <si>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</si>
  <si>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</si>
  <si>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</si>
  <si>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</si>
  <si>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</si>
  <si>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</si>
  <si>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</si>
  <si>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</si>
  <si>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</si>
  <si>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</si>
  <si>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</si>
  <si>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</si>
  <si>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</si>
  <si>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</si>
  <si>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</si>
  <si>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</si>
  <si>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</si>
  <si>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</si>
  <si>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</si>
  <si>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</si>
  <si>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</si>
  <si>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</si>
  <si>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</si>
  <si>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</si>
  <si>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</si>
  <si>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</si>
  <si>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</si>
  <si>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</si>
  <si>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</si>
  <si>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</si>
  <si>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</si>
  <si>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</si>
  <si>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</si>
  <si>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</si>
  <si>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</si>
  <si>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</si>
  <si>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</si>
  <si>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</si>
  <si>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</si>
  <si>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</si>
  <si>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</si>
  <si>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</si>
  <si>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</si>
  <si>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</si>
  <si>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</si>
  <si>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</si>
  <si>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</si>
  <si>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</si>
  <si>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</si>
  <si>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</si>
  <si>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</si>
  <si>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</si>
  <si>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</si>
  <si>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</si>
  <si>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</si>
  <si>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</si>
  <si>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</si>
  <si>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</si>
  <si>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</si>
  <si>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</si>
  <si>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</si>
  <si>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</si>
  <si>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</si>
  <si>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</si>
  <si>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</si>
  <si>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</si>
  <si>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</si>
  <si>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</si>
  <si>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</si>
  <si>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</si>
  <si>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</si>
  <si>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</si>
  <si>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</si>
  <si>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</si>
  <si>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</si>
  <si>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</si>
  <si>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</si>
  <si>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</si>
  <si>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</si>
  <si>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</si>
  <si>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</si>
  <si>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</si>
  <si>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</si>
  <si>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</si>
  <si>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</si>
  <si>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</si>
  <si>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</si>
  <si>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</si>
  <si>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</si>
  <si>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</si>
  <si>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</si>
  <si>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</si>
  <si>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</si>
  <si>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</si>
  <si>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</si>
  <si>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</si>
  <si>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</si>
  <si>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</si>
  <si>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</si>
  <si>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</si>
  <si>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</si>
  <si>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</si>
  <si>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</si>
  <si>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</si>
  <si>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</si>
  <si>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</si>
  <si>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</si>
  <si>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</si>
  <si>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</si>
  <si>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</si>
  <si>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</si>
  <si>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</si>
  <si>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</si>
  <si>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</si>
  <si>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</si>
  <si>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</si>
  <si>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</si>
  <si>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</si>
  <si>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</si>
  <si>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</si>
  <si>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</si>
  <si>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</si>
  <si>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</si>
  <si>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</si>
  <si>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</si>
  <si>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</si>
  <si>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</si>
  <si>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</si>
  <si>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</si>
  <si>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</si>
  <si>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</si>
  <si>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</si>
  <si>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</si>
  <si>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</si>
  <si>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</si>
  <si>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</si>
  <si>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</si>
  <si>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</si>
  <si>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</si>
  <si>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</si>
  <si>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</si>
  <si>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</si>
  <si>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</si>
  <si>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</si>
  <si>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</si>
  <si>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</si>
  <si>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</si>
  <si>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</si>
  <si>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</si>
  <si>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</si>
  <si>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</si>
  <si>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</si>
  <si>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</si>
  <si>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</si>
  <si>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</si>
  <si>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</si>
  <si>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</si>
  <si>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</si>
  <si>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</si>
  <si>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</si>
  <si>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</si>
  <si>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</si>
  <si>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</si>
  <si>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</si>
  <si>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</si>
  <si>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</si>
  <si>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</si>
  <si>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</si>
  <si>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</si>
  <si>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</si>
  <si>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</si>
  <si>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</si>
  <si>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</si>
  <si>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</si>
  <si>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</si>
  <si>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</si>
  <si>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</si>
  <si>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</si>
  <si>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</si>
  <si>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</si>
  <si>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</si>
  <si>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</si>
  <si>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</si>
  <si>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</si>
  <si>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</si>
  <si>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</si>
  <si>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</si>
  <si>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</si>
  <si>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</si>
  <si>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</si>
  <si>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</si>
  <si>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</si>
  <si>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</si>
  <si>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</si>
  <si>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</si>
  <si>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</si>
  <si>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</si>
  <si>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</si>
  <si>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</si>
  <si>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</si>
  <si>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</si>
  <si>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</si>
  <si>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</si>
  <si>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</si>
  <si>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</si>
  <si>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</si>
  <si>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</si>
  <si>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</si>
  <si>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</si>
  <si>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</si>
  <si>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</si>
  <si>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</si>
  <si>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</si>
  <si>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</si>
  <si>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</si>
  <si>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</si>
  <si>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</si>
  <si>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</si>
  <si>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</si>
  <si>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</si>
  <si>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</si>
  <si>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</si>
  <si>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</si>
  <si>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</si>
  <si>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</si>
  <si>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</si>
  <si>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</si>
  <si>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</si>
  <si>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</si>
  <si>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</si>
  <si>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</si>
  <si>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</si>
  <si>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</si>
  <si>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</si>
  <si>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</si>
  <si>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</si>
  <si>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</si>
  <si>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</si>
  <si>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</si>
  <si>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</si>
  <si>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</si>
  <si>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</si>
  <si>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</si>
  <si>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</si>
  <si>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</si>
  <si>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</si>
  <si>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</si>
  <si>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</si>
  <si>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</si>
  <si>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</si>
  <si>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</si>
  <si>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</si>
  <si>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</si>
  <si>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</si>
  <si>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</si>
  <si>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</si>
  <si>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</si>
  <si>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</si>
  <si>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</si>
  <si>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</si>
  <si>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</si>
  <si>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</si>
  <si>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</si>
  <si>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</si>
  <si>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</si>
  <si>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</si>
  <si>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</si>
  <si>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</si>
  <si>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</si>
  <si>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</si>
  <si>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</si>
  <si>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</si>
  <si>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</si>
  <si>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</si>
  <si>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</si>
  <si>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</si>
  <si>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</si>
  <si>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</si>
  <si>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</si>
  <si>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</si>
  <si>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</si>
  <si>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</si>
  <si>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</si>
  <si>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</si>
  <si>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</si>
  <si>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</si>
  <si>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</si>
  <si>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</si>
  <si>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</si>
  <si>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</si>
  <si>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</si>
  <si>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</si>
  <si>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</si>
  <si>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</si>
  <si>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</si>
  <si>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</si>
  <si>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</si>
  <si>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</si>
  <si>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</si>
  <si>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</si>
  <si>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</si>
  <si>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</si>
  <si>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</si>
  <si>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</si>
  <si>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</si>
  <si>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</si>
  <si>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</si>
  <si>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</si>
  <si>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</si>
  <si>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</si>
  <si>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</si>
  <si>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</si>
  <si>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</si>
  <si>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</si>
  <si>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</si>
  <si>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</si>
  <si>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</si>
  <si>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</si>
  <si>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</si>
  <si>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</si>
  <si>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</si>
  <si>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</si>
  <si>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</si>
  <si>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</si>
  <si>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</si>
  <si>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</si>
  <si>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</si>
  <si>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</si>
  <si>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</si>
  <si>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</si>
  <si>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</si>
  <si>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</si>
  <si>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</si>
  <si>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</si>
  <si>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</si>
  <si>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</si>
  <si>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</si>
  <si>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</si>
  <si>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</si>
  <si>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</si>
  <si>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</si>
  <si>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</si>
  <si>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</si>
  <si>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</si>
  <si>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</si>
  <si>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</si>
  <si>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</si>
  <si>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</si>
  <si>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</si>
  <si>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</si>
  <si>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</si>
  <si>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</si>
  <si>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</si>
  <si>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</si>
  <si>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</si>
  <si>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</si>
  <si>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</si>
  <si>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</si>
  <si>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</si>
  <si>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</si>
  <si>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</si>
  <si>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</si>
  <si>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</si>
  <si>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</si>
  <si>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</si>
  <si>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</si>
  <si>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</si>
  <si>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</si>
  <si>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</si>
  <si>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</si>
  <si>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</si>
  <si>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</si>
  <si>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</si>
  <si>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</si>
  <si>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</si>
  <si>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</si>
  <si>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</si>
  <si>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</si>
  <si>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</si>
  <si>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</si>
  <si>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</si>
  <si>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</si>
  <si>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</si>
  <si>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</si>
  <si>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</si>
  <si>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</si>
  <si>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</si>
  <si>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</si>
  <si>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</si>
  <si>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</si>
  <si>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</si>
  <si>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</si>
  <si>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</si>
  <si>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</si>
  <si>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</si>
  <si>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</si>
  <si>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</si>
  <si>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</si>
  <si>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</si>
  <si>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</si>
  <si>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</si>
  <si>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</si>
  <si>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</si>
  <si>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</si>
  <si>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</si>
  <si>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</si>
  <si>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</si>
  <si>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</si>
  <si>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</si>
  <si>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</si>
  <si>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</si>
  <si>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</si>
  <si>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</si>
  <si>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</si>
  <si>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</si>
  <si>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</si>
  <si>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</si>
  <si>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</si>
  <si>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</si>
  <si>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</si>
  <si>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</si>
  <si>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</si>
  <si>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</si>
  <si>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</si>
  <si>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</si>
  <si>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</si>
  <si>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</si>
  <si>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</si>
  <si>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</si>
  <si>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</si>
  <si>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</si>
  <si>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</si>
  <si>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</si>
  <si>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</si>
  <si>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</si>
  <si>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</si>
  <si>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</si>
  <si>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</si>
  <si>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</si>
  <si>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</si>
  <si>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</si>
  <si>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</si>
  <si>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</si>
  <si>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</si>
  <si>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</si>
  <si>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</si>
  <si>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</si>
  <si>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</si>
  <si>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</si>
  <si>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</si>
  <si>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</si>
  <si>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</si>
  <si>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</si>
  <si>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</si>
  <si>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</si>
  <si>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</si>
  <si>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</si>
  <si>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</si>
  <si>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</si>
  <si>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</si>
  <si>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</si>
  <si>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</si>
  <si>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</si>
  <si>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</si>
  <si>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</si>
  <si>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</si>
  <si>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</si>
  <si>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</si>
  <si>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</si>
  <si>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</si>
  <si>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</si>
  <si>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</si>
  <si>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</si>
  <si>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</si>
  <si>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</si>
  <si>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</si>
  <si>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</si>
  <si>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</si>
  <si>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</si>
  <si>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</si>
  <si>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</si>
  <si>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</si>
  <si>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</si>
  <si>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</si>
  <si>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</si>
  <si>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</si>
  <si>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</si>
  <si>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</si>
  <si>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</si>
  <si>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</si>
  <si>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</si>
  <si>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</si>
  <si>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</si>
  <si>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</si>
  <si>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</si>
  <si>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</si>
  <si>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</si>
  <si>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</si>
  <si>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</si>
  <si>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</si>
  <si>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</si>
  <si>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</si>
  <si>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</si>
  <si>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</si>
  <si>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</si>
  <si>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</si>
  <si>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</si>
  <si>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</si>
  <si>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</si>
  <si>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</si>
  <si>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</si>
  <si>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</si>
  <si>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</si>
  <si>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</si>
  <si>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</si>
  <si>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</si>
  <si>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</si>
  <si>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</si>
  <si>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</si>
  <si>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</si>
  <si>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</si>
  <si>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</si>
  <si>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</si>
  <si>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</si>
  <si>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</si>
  <si>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</si>
  <si>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</si>
  <si>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</si>
  <si>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</si>
  <si>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</si>
  <si>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</si>
  <si>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</si>
  <si>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</si>
  <si>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</si>
  <si>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</si>
  <si>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</si>
  <si>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</si>
  <si>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</si>
  <si>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</si>
  <si>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</si>
  <si>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</si>
  <si>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</si>
  <si>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</si>
  <si>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</si>
  <si>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</si>
  <si>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</si>
  <si>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</si>
  <si>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</si>
  <si>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</si>
  <si>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</si>
  <si>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</si>
  <si>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</si>
  <si>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</si>
  <si>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</si>
  <si>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</si>
  <si>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</si>
  <si>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</si>
  <si>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</si>
  <si>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</si>
  <si>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</si>
  <si>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</si>
  <si>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</si>
  <si>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</si>
  <si>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</si>
  <si>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</si>
  <si>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</si>
  <si>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</si>
  <si>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</si>
  <si>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</si>
  <si>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</si>
  <si>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</si>
  <si>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</si>
  <si>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</si>
  <si>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</si>
  <si>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</si>
  <si>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</si>
  <si>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</si>
  <si>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</si>
  <si>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</si>
  <si>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</si>
  <si>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</si>
  <si>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</si>
  <si>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</si>
  <si>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</si>
  <si>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</si>
  <si>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</si>
  <si>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</si>
  <si>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</si>
  <si>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</si>
  <si>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</si>
  <si>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</si>
  <si>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</si>
  <si>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</si>
  <si>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</si>
  <si>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</si>
  <si>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</si>
  <si>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</si>
  <si>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</si>
  <si>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</si>
  <si>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</si>
  <si>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</si>
  <si>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</si>
  <si>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</si>
  <si>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</si>
  <si>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</si>
  <si>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</si>
  <si>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</si>
  <si>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</si>
  <si>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</si>
  <si>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</si>
  <si>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</si>
  <si>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</si>
  <si>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</si>
  <si>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</si>
  <si>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</si>
  <si>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</si>
  <si>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</si>
  <si>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</si>
  <si>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</si>
  <si>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</si>
  <si>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</si>
  <si>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</si>
  <si>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</si>
  <si>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</si>
  <si>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</si>
  <si>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</si>
  <si>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</si>
  <si>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</si>
  <si>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</si>
  <si>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</si>
  <si>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</si>
  <si>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</si>
  <si>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</si>
  <si>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</si>
  <si>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</si>
  <si>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</si>
  <si>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</si>
  <si>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</si>
  <si>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</si>
  <si>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</si>
  <si>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</si>
  <si>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</si>
  <si>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</si>
  <si>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</si>
  <si>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</si>
  <si>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</si>
  <si>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</si>
  <si>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</si>
  <si>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</si>
  <si>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</si>
  <si>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</si>
  <si>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</si>
  <si>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</si>
  <si>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</si>
  <si>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</si>
  <si>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</si>
  <si>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</si>
  <si>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</si>
  <si>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</si>
  <si>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</si>
  <si>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</si>
  <si>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</si>
  <si>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</si>
  <si>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</si>
  <si>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</si>
  <si>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</si>
  <si>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</si>
  <si>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</si>
  <si>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</si>
  <si>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</si>
  <si>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</si>
  <si>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</si>
  <si>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</si>
  <si>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</si>
  <si>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</si>
  <si>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</si>
  <si>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</si>
  <si>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</si>
  <si>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</si>
  <si>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</si>
  <si>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</si>
  <si>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</si>
  <si>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</si>
  <si>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</si>
  <si>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</si>
  <si>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</si>
  <si>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</si>
  <si>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</si>
  <si>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</si>
  <si>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</si>
  <si>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</si>
  <si>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</si>
  <si>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</si>
  <si>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</si>
  <si>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</si>
  <si>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</si>
  <si>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</si>
  <si>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</si>
  <si>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</si>
  <si>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</si>
  <si>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</si>
  <si>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</si>
  <si>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</si>
  <si>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</si>
  <si>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</si>
  <si>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</si>
  <si>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</si>
  <si>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</si>
  <si>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</si>
  <si>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</si>
  <si>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</si>
  <si>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</si>
  <si>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</si>
  <si>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</si>
  <si>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</si>
  <si>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</si>
  <si>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</si>
  <si>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</si>
  <si>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</si>
  <si>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</si>
  <si>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</si>
  <si>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</si>
  <si>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</si>
  <si>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</si>
  <si>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</si>
  <si>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</si>
  <si>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</si>
  <si>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</si>
  <si>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</si>
  <si>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</si>
  <si>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</si>
  <si>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</si>
  <si>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</si>
  <si>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</si>
  <si>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</si>
  <si>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</si>
  <si>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</si>
  <si>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</si>
  <si>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</si>
  <si>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</si>
  <si>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</si>
  <si>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</si>
  <si>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</si>
  <si>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</si>
  <si>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</si>
  <si>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</si>
  <si>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</si>
  <si>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</si>
  <si>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</si>
  <si>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</si>
  <si>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</si>
  <si>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</si>
  <si>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</si>
  <si>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</si>
  <si>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</si>
  <si>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</si>
  <si>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</si>
  <si>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</si>
  <si>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</si>
  <si>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</si>
  <si>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</si>
  <si>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</si>
  <si>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</si>
  <si>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</si>
  <si>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</si>
  <si>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</si>
  <si>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</si>
  <si>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</si>
  <si>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</si>
  <si>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</si>
  <si>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</si>
  <si>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</si>
  <si>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</si>
  <si>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</si>
  <si>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</si>
  <si>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</si>
  <si>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</si>
  <si>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</si>
  <si>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</si>
  <si>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</si>
  <si>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</si>
  <si>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</si>
  <si>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</si>
  <si>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</si>
  <si>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</si>
  <si>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</si>
  <si>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</si>
  <si>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</si>
  <si>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</si>
  <si>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</si>
  <si>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</si>
  <si>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</si>
  <si>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</si>
  <si>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</si>
  <si>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</si>
  <si>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</si>
  <si>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</si>
  <si>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</si>
  <si>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</si>
  <si>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</si>
  <si>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</si>
  <si>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</si>
  <si>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</si>
  <si>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</si>
  <si>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</si>
  <si>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</si>
  <si>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</si>
  <si>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</si>
  <si>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</si>
  <si>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</si>
  <si>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</si>
  <si>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</si>
  <si>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</si>
  <si>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</si>
  <si>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</si>
  <si>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</si>
  <si>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</si>
  <si>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</si>
  <si>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</si>
  <si>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</si>
  <si>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</si>
  <si>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</si>
  <si>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</si>
  <si>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</si>
  <si>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</si>
  <si>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</si>
  <si>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</si>
  <si>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</si>
  <si>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</si>
  <si>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</si>
  <si>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</si>
  <si>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</si>
  <si>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</si>
  <si>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</si>
  <si>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</si>
  <si>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</si>
  <si>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</si>
  <si>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</si>
  <si>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</si>
  <si>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</si>
  <si>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</si>
  <si>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</si>
  <si>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</si>
  <si>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</si>
  <si>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</si>
  <si>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</si>
  <si>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</si>
  <si>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</si>
  <si>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</si>
  <si>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</si>
  <si>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</si>
  <si>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</si>
  <si>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</si>
  <si>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</si>
  <si>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</si>
  <si>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</si>
  <si>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</si>
  <si>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</si>
  <si>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</si>
  <si>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</si>
  <si>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</si>
  <si>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</si>
  <si>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</si>
  <si>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</si>
  <si>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</si>
  <si>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</si>
  <si>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</si>
  <si>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</si>
  <si>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</si>
  <si>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</si>
  <si>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</si>
  <si>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</si>
  <si>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</si>
  <si>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</si>
  <si>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</si>
  <si>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</si>
  <si>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</si>
  <si>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</si>
  <si>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</si>
  <si>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</si>
  <si>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</si>
  <si>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</si>
  <si>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</si>
  <si>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</si>
  <si>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</si>
  <si>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</si>
  <si>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</si>
  <si>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</si>
  <si>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</si>
  <si>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</si>
  <si>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</si>
  <si>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</si>
  <si>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</si>
  <si>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</si>
  <si>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</si>
  <si>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</si>
  <si>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</si>
  <si>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</si>
  <si>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</si>
  <si>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</si>
  <si>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</si>
  <si>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</si>
  <si>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</si>
  <si>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</si>
  <si>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</si>
  <si>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</si>
  <si>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</si>
  <si>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</si>
  <si>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</si>
  <si>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</si>
  <si>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</si>
  <si>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</si>
  <si>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</si>
  <si>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</si>
  <si>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</si>
  <si>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</si>
  <si>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</si>
  <si>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</si>
  <si>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</si>
  <si>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</si>
  <si>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</si>
  <si>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</si>
  <si>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</si>
  <si>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</si>
  <si>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</si>
  <si>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</si>
  <si>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</si>
  <si>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</si>
  <si>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</si>
  <si>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</si>
  <si>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</si>
  <si>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</si>
  <si>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</si>
  <si>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</si>
  <si>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</si>
  <si>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</si>
  <si>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</si>
  <si>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</si>
  <si>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</si>
  <si>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</si>
  <si>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</si>
  <si>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</si>
  <si>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</si>
  <si>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</si>
  <si>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</si>
  <si>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</si>
  <si>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</si>
  <si>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</si>
  <si>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</si>
  <si>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</si>
  <si>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</si>
  <si>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</si>
  <si>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</si>
  <si>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</si>
  <si>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</si>
  <si>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</si>
  <si>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</si>
  <si>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</si>
  <si>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</si>
  <si>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</si>
  <si>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</si>
  <si>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</si>
  <si>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</si>
  <si>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</si>
  <si>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</si>
  <si>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</si>
  <si>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</si>
  <si>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</si>
  <si>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</si>
  <si>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</si>
  <si>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</si>
  <si>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</si>
  <si>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</si>
  <si>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</si>
  <si>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</si>
  <si>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</si>
  <si>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</si>
  <si>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</si>
  <si>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</si>
  <si>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</si>
  <si>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</si>
  <si>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</si>
  <si>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</si>
  <si>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</si>
  <si>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</si>
  <si>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</si>
  <si>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</si>
  <si>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</si>
  <si>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</si>
  <si>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</si>
  <si>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</si>
  <si>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</si>
  <si>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</si>
  <si>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</si>
  <si>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</si>
  <si>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</si>
  <si>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</si>
  <si>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</si>
  <si>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</si>
  <si>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</si>
  <si>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</si>
  <si>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</si>
  <si>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</si>
  <si>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</si>
  <si>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</si>
  <si>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</si>
  <si>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</si>
  <si>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</si>
  <si>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</si>
  <si>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</si>
  <si>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</si>
  <si>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</si>
  <si>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</si>
  <si>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</si>
  <si>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</si>
  <si>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</si>
  <si>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</si>
  <si>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</si>
  <si>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</si>
  <si>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</si>
  <si>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</si>
  <si>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</si>
  <si>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</si>
  <si>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</si>
  <si>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</si>
  <si>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</si>
  <si>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</si>
  <si>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</si>
  <si>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</si>
  <si>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</si>
  <si>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</si>
  <si>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</si>
  <si>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</si>
  <si>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</si>
  <si>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</si>
  <si>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</si>
  <si>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</si>
  <si>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</si>
  <si>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</si>
  <si>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</si>
  <si>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</si>
  <si>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</si>
  <si>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</si>
  <si>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</si>
  <si>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</si>
  <si>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</si>
  <si>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</si>
  <si>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</si>
  <si>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</si>
  <si>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</si>
  <si>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</si>
  <si>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</si>
  <si>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</si>
  <si>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</si>
  <si>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</si>
  <si>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</si>
  <si>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</si>
  <si>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</si>
  <si>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</si>
  <si>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</si>
  <si>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</si>
  <si>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</si>
  <si>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</si>
  <si>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</si>
  <si>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</si>
  <si>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</si>
  <si>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</si>
  <si>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</si>
  <si>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</si>
  <si>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</si>
  <si>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</si>
  <si>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</si>
  <si>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</si>
  <si>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</si>
  <si>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</si>
  <si>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</si>
  <si>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</si>
  <si>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</si>
  <si>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</si>
  <si>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</si>
  <si>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</si>
  <si>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</si>
  <si>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</si>
  <si>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</si>
  <si>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</si>
  <si>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</si>
  <si>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</si>
  <si>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</si>
  <si>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</si>
  <si>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</si>
  <si>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</si>
  <si>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</si>
  <si>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</si>
  <si>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</si>
  <si>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</si>
  <si>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</si>
  <si>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</si>
  <si>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</si>
  <si>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</si>
  <si>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</si>
  <si>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</si>
  <si>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</si>
  <si>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</si>
  <si>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</si>
  <si>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</si>
  <si>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</si>
  <si>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</si>
  <si>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</si>
  <si>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</si>
  <si>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</si>
  <si>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</si>
  <si>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</si>
  <si>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</si>
  <si>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</si>
  <si>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</si>
  <si>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</si>
  <si>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</si>
  <si>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</si>
  <si>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</si>
  <si>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</si>
  <si>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</si>
  <si>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</si>
  <si>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</si>
  <si>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</si>
  <si>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</si>
  <si>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</si>
  <si>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</si>
  <si>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</si>
  <si>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</si>
  <si>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</si>
  <si>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</si>
  <si>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</si>
  <si>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</si>
  <si>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</si>
  <si>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</si>
  <si>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</si>
  <si>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</si>
  <si>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</si>
  <si>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</si>
  <si>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</si>
  <si>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</si>
  <si>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</si>
  <si>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</si>
  <si>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</si>
  <si>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</si>
  <si>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</si>
  <si>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</si>
  <si>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</si>
  <si>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</si>
  <si>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</si>
  <si>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</si>
  <si>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</si>
  <si>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</si>
  <si>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</si>
  <si>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</si>
  <si>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</si>
  <si>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</si>
  <si>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</si>
  <si>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</si>
  <si>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</si>
  <si>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</si>
  <si>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</si>
  <si>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</si>
  <si>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</si>
  <si>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</si>
  <si>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</si>
  <si>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</si>
  <si>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</si>
  <si>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</si>
  <si>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</si>
  <si>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</si>
  <si>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</si>
  <si>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</si>
  <si>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</si>
  <si>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</si>
  <si>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</si>
  <si>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</si>
  <si>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</si>
  <si>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</si>
  <si>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</si>
  <si>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</si>
  <si>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</si>
  <si>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</si>
  <si>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</si>
  <si>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</si>
  <si>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</si>
  <si>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</si>
  <si>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</si>
  <si>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</si>
  <si>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</si>
  <si>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</si>
  <si>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</si>
  <si>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</si>
  <si>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</si>
  <si>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</si>
  <si>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</si>
  <si>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</si>
  <si>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</si>
  <si>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</si>
  <si>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</si>
  <si>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</si>
  <si>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</si>
  <si>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</si>
  <si>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</si>
  <si>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</si>
  <si>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</si>
  <si>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</si>
  <si>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</si>
  <si>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</si>
  <si>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</si>
  <si>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</si>
  <si>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</si>
  <si>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</si>
  <si>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</si>
  <si>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</si>
  <si>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</si>
  <si>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</si>
  <si>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</si>
  <si>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</si>
  <si>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</si>
  <si>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</si>
  <si>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</si>
  <si>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</si>
  <si>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</si>
  <si>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</si>
  <si>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</si>
  <si>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</si>
  <si>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</si>
  <si>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</si>
  <si>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</si>
  <si>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</si>
  <si>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</si>
  <si>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</si>
  <si>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</si>
  <si>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</si>
  <si>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</si>
  <si>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</si>
  <si>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</si>
  <si>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</si>
  <si>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</si>
  <si>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</si>
  <si>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</si>
  <si>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</si>
  <si>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</si>
  <si>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</si>
  <si>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</si>
  <si>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</si>
  <si>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</si>
  <si>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</si>
  <si>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</si>
  <si>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</si>
  <si>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</si>
  <si>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</si>
  <si>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</si>
  <si>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</si>
  <si>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</si>
  <si>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</si>
  <si>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</si>
  <si>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</si>
  <si>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</si>
  <si>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</si>
  <si>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</si>
  <si>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</si>
  <si>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</si>
  <si>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</si>
  <si>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</si>
  <si>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</si>
  <si>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</si>
  <si>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</si>
  <si>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</si>
  <si>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</si>
  <si>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</si>
  <si>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</si>
  <si>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</si>
  <si>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</si>
  <si>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</si>
  <si>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</si>
  <si>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</si>
  <si>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</si>
  <si>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</si>
  <si>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</si>
  <si>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</si>
  <si>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</si>
  <si>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</si>
  <si>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</si>
  <si>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</si>
  <si>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</si>
  <si>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</si>
  <si>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</si>
  <si>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</si>
  <si>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</si>
  <si>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</si>
  <si>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</si>
  <si>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</si>
  <si>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</si>
  <si>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</si>
  <si>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</si>
  <si>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</si>
  <si>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</si>
  <si>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</si>
  <si>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</si>
  <si>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</si>
  <si>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</si>
  <si>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</si>
  <si>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</si>
  <si>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</si>
  <si>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</si>
  <si>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</si>
  <si>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</si>
  <si>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</si>
  <si>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</si>
  <si>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</si>
  <si>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</si>
  <si>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</si>
  <si>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</si>
  <si>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</si>
  <si>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</si>
  <si>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</si>
  <si>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</si>
  <si>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</si>
  <si>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</si>
  <si>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</si>
  <si>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</si>
  <si>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</si>
  <si>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</si>
  <si>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</si>
  <si>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</si>
  <si>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</si>
  <si>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</si>
  <si>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</si>
  <si>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</si>
  <si>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</si>
  <si>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</si>
  <si>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</si>
  <si>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</si>
  <si>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</si>
  <si>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</si>
  <si>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</si>
  <si>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</si>
  <si>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</si>
  <si>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</si>
  <si>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</si>
  <si>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</si>
  <si>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</si>
  <si>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</si>
  <si>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</si>
  <si>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</si>
  <si>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</si>
  <si>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</si>
  <si>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</si>
  <si>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</si>
  <si>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</si>
  <si>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</si>
  <si>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</si>
  <si>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</si>
  <si>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</si>
  <si>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</si>
  <si>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</si>
  <si>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</si>
  <si>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</si>
  <si>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</si>
  <si>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</si>
  <si>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</si>
  <si>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</si>
  <si>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</si>
  <si>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</si>
  <si>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</si>
  <si>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</si>
  <si>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</si>
  <si>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</si>
  <si>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</si>
  <si>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</si>
  <si>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</si>
  <si>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</si>
  <si>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</si>
  <si>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</si>
  <si>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</si>
  <si>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</si>
  <si>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</si>
  <si>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</si>
  <si>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</si>
  <si>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</si>
  <si>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</si>
  <si>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</si>
  <si>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</si>
  <si>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</si>
  <si>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</si>
  <si>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</si>
  <si>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</si>
  <si>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</si>
  <si>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</si>
  <si>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</si>
  <si>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</si>
  <si>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</si>
  <si>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</si>
  <si>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</si>
  <si>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</si>
  <si>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</si>
  <si>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</si>
  <si>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</si>
  <si>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</si>
  <si>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</si>
  <si>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</si>
  <si>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</si>
  <si>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</si>
  <si>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</si>
  <si>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</si>
  <si>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</si>
  <si>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</si>
  <si>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</si>
  <si>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</si>
  <si>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</si>
  <si>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</si>
  <si>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</si>
  <si>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</si>
  <si>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</si>
  <si>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</si>
  <si>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</si>
  <si>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</si>
  <si>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</si>
  <si>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</si>
  <si>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</si>
  <si>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</si>
  <si>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</si>
  <si>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</si>
  <si>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</si>
  <si>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</si>
  <si>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</si>
  <si>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</si>
  <si>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</si>
  <si>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</si>
  <si>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</si>
  <si>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</si>
  <si>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</si>
  <si>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</si>
  <si>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</si>
  <si>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</si>
  <si>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</si>
  <si>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</si>
  <si>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</si>
  <si>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</si>
  <si>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</si>
  <si>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</si>
  <si>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</si>
  <si>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</si>
  <si>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</si>
  <si>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</si>
  <si>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</si>
  <si>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</si>
  <si>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</si>
  <si>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</si>
  <si>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</si>
  <si>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</si>
  <si>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</si>
  <si>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</si>
  <si>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</si>
  <si>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</si>
  <si>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</si>
  <si>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</si>
  <si>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</si>
  <si>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</si>
  <si>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</si>
  <si>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</si>
  <si>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</si>
  <si>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</si>
  <si>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</si>
  <si>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</si>
  <si>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</si>
  <si>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</si>
  <si>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</si>
  <si>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</si>
  <si>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</si>
  <si>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</si>
  <si>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</si>
  <si>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</si>
  <si>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</si>
  <si>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</si>
  <si>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</si>
  <si>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</si>
  <si>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</si>
  <si>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</si>
  <si>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</si>
  <si>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</si>
  <si>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</si>
  <si>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</si>
  <si>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</si>
  <si>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</si>
  <si>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</si>
  <si>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</si>
  <si>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</si>
  <si>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</si>
  <si>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</si>
  <si>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</si>
  <si>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</si>
  <si>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</si>
  <si>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</si>
  <si>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</si>
  <si>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</si>
  <si>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</si>
  <si>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</si>
  <si>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</si>
  <si>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</si>
  <si>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</si>
  <si>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</si>
  <si>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</si>
  <si>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</si>
  <si>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</si>
  <si>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</si>
  <si>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</si>
  <si>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</si>
  <si>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</si>
  <si>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</si>
  <si>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</si>
  <si>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</si>
  <si>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</si>
  <si>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</si>
  <si>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</si>
  <si>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</si>
  <si>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</si>
  <si>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</si>
  <si>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</si>
  <si>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</si>
  <si>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</si>
  <si>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</si>
  <si>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</si>
  <si>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</si>
  <si>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</si>
  <si>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</si>
  <si>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</si>
  <si>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</si>
  <si>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</si>
  <si>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</si>
  <si>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</si>
  <si>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</si>
  <si>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</si>
  <si>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</si>
  <si>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</si>
  <si>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</si>
  <si>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</si>
  <si>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</si>
  <si>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</si>
  <si>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</si>
  <si>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</si>
  <si>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</si>
  <si>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</si>
  <si>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</si>
  <si>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</si>
  <si>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</si>
  <si>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</si>
  <si>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</si>
  <si>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</si>
  <si>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</si>
  <si>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</si>
  <si>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</si>
  <si>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</si>
  <si>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</si>
  <si>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</si>
  <si>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</si>
  <si>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</si>
  <si>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</si>
  <si>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</si>
  <si>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</si>
  <si>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</si>
  <si>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</si>
  <si>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</si>
  <si>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</si>
  <si>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</si>
  <si>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</si>
  <si>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</si>
  <si>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</si>
  <si>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</si>
  <si>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</si>
  <si>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</si>
  <si>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</si>
  <si>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</si>
  <si>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</si>
  <si>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</si>
  <si>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</si>
  <si>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</si>
  <si>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</si>
  <si>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</si>
  <si>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</si>
  <si>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</si>
  <si>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</si>
  <si>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</si>
  <si>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</si>
  <si>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</si>
  <si>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</si>
  <si>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</si>
  <si>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</si>
  <si>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</si>
  <si>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</si>
  <si>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</si>
  <si>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</si>
  <si>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</si>
  <si>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</si>
  <si>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</si>
  <si>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</si>
  <si>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</si>
  <si>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</si>
  <si>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</si>
  <si>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</si>
  <si>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</si>
  <si>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</si>
  <si>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</si>
  <si>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</si>
  <si>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</si>
  <si>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</si>
  <si>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</si>
  <si>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</si>
  <si>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</si>
  <si>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</si>
  <si>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</si>
  <si>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</si>
  <si>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</si>
  <si>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</si>
  <si>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</si>
  <si>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</si>
  <si>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</si>
  <si>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</si>
  <si>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</si>
  <si>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</si>
  <si>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</si>
  <si>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</si>
  <si>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</si>
  <si>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</si>
  <si>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</si>
  <si>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</si>
  <si>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</si>
  <si>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</si>
  <si>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</si>
  <si>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</si>
  <si>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</si>
  <si>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</si>
  <si>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</si>
  <si>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</si>
  <si>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</si>
  <si>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</si>
  <si>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</si>
  <si>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</si>
  <si>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</si>
  <si>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</si>
  <si>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</si>
  <si>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</si>
  <si>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</si>
  <si>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</si>
  <si>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</si>
  <si>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</si>
  <si>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</si>
  <si>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</si>
  <si>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</si>
  <si>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</si>
  <si>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</si>
  <si>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</si>
  <si>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</si>
  <si>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</si>
  <si>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</si>
  <si>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</si>
  <si>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</si>
  <si>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</si>
  <si>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</si>
  <si>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</si>
  <si>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</si>
  <si>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</si>
  <si>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</si>
  <si>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</si>
  <si>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</si>
  <si>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</si>
  <si>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</si>
  <si>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</si>
  <si>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</si>
  <si>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</si>
  <si>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</si>
  <si>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</si>
  <si>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</si>
  <si>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</si>
  <si>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</si>
  <si>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</si>
  <si>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</si>
  <si>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</si>
  <si>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</si>
  <si>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</si>
  <si>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</si>
  <si>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</si>
  <si>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</si>
  <si>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</si>
  <si>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</si>
  <si>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</si>
  <si>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</si>
  <si>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</si>
  <si>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</si>
  <si>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</si>
  <si>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</si>
  <si>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</si>
  <si>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</si>
  <si>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</si>
  <si>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</si>
  <si>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</si>
  <si>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</si>
  <si>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</si>
  <si>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</si>
  <si>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</si>
  <si>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</si>
  <si>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</si>
  <si>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</si>
  <si>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</si>
  <si>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</si>
  <si>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</si>
  <si>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</si>
  <si>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</si>
  <si>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</si>
  <si>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</si>
  <si>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</si>
  <si>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</si>
  <si>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</si>
  <si>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</si>
  <si>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</si>
  <si>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</si>
  <si>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</si>
  <si>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</si>
  <si>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</si>
  <si>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</si>
  <si>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</si>
  <si>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</si>
  <si>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</si>
  <si>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</si>
  <si>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</si>
  <si>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</si>
  <si>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</si>
  <si>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</si>
  <si>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</si>
  <si>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</si>
  <si>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</si>
  <si>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</si>
  <si>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</si>
  <si>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</si>
  <si>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</si>
  <si>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</si>
  <si>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</si>
  <si>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</si>
  <si>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</si>
  <si>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</si>
  <si>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</si>
  <si>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</si>
  <si>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</si>
  <si>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</si>
  <si>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</si>
  <si>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</si>
  <si>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</si>
  <si>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</si>
  <si>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</si>
  <si>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</si>
  <si>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</si>
  <si>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</si>
  <si>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</si>
  <si>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</si>
  <si>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</si>
  <si>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</si>
  <si>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</si>
  <si>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</si>
  <si>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</si>
  <si>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</si>
  <si>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</si>
  <si>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</si>
  <si>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</si>
  <si>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</si>
  <si>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</si>
  <si>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</si>
  <si>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</si>
  <si>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</si>
  <si>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</si>
  <si>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</si>
  <si>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</si>
  <si>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</si>
  <si>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</si>
  <si>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</si>
  <si>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</si>
  <si>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</si>
  <si>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</si>
  <si>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</si>
  <si>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</si>
  <si>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</si>
  <si>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</si>
  <si>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</si>
  <si>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</si>
  <si>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</si>
  <si>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</si>
  <si>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</si>
  <si>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</si>
  <si>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</si>
  <si>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</si>
  <si>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</si>
  <si>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</si>
  <si>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</si>
  <si>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</si>
  <si>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</si>
  <si>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</si>
  <si>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</si>
  <si>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</si>
  <si>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</si>
  <si>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</si>
  <si>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</si>
  <si>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</si>
  <si>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</si>
  <si>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</si>
  <si>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</si>
  <si>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</si>
  <si>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</si>
  <si>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</si>
  <si>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</si>
  <si>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</si>
  <si>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</si>
  <si>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</si>
  <si>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</si>
  <si>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</si>
  <si>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</si>
  <si>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</si>
  <si>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</si>
  <si>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</si>
  <si>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</si>
  <si>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</si>
  <si>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</si>
  <si>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</si>
  <si>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</si>
  <si>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</si>
  <si>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</si>
  <si>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</si>
  <si>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</si>
  <si>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</si>
  <si>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</si>
  <si>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</si>
  <si>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</si>
  <si>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</si>
  <si>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</si>
  <si>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</si>
  <si>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</si>
  <si>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</si>
  <si>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</si>
  <si>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</si>
  <si>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</si>
  <si>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</si>
  <si>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</si>
  <si>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</si>
  <si>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</si>
  <si>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</si>
  <si>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</si>
  <si>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</si>
  <si>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</si>
  <si>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</si>
  <si>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</si>
  <si>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</si>
  <si>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</si>
  <si>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</si>
  <si>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</si>
  <si>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</si>
  <si>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</si>
  <si>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</si>
  <si>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</si>
  <si>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</si>
  <si>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</si>
  <si>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</si>
  <si>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</si>
  <si>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</si>
  <si>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</si>
  <si>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</si>
  <si>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</si>
  <si>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</si>
  <si>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</si>
  <si>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</si>
  <si>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</si>
  <si>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</si>
  <si>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</si>
  <si>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</si>
  <si>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</si>
  <si>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</si>
  <si>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</si>
  <si>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</si>
  <si>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</si>
  <si>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</si>
  <si>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</si>
  <si>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</si>
  <si>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</si>
  <si>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</si>
  <si>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</si>
  <si>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</si>
  <si>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</si>
  <si>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</si>
  <si>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</si>
  <si>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</si>
  <si>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</si>
  <si>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</si>
  <si>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</si>
  <si>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</si>
  <si>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</si>
  <si>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</si>
  <si>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</si>
  <si>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</si>
  <si>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</si>
  <si>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</si>
  <si>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</si>
  <si>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</si>
  <si>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</si>
  <si>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</si>
  <si>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</si>
  <si>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</si>
  <si>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</si>
  <si>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</si>
  <si>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</si>
  <si>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</si>
  <si>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</si>
  <si>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</si>
  <si>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</si>
  <si>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</si>
  <si>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</si>
  <si>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</si>
  <si>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</si>
  <si>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</si>
  <si>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</si>
  <si>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</si>
  <si>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</si>
  <si>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</si>
  <si>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</si>
  <si>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</si>
  <si>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</si>
  <si>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</si>
  <si>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</si>
  <si>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</si>
  <si>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</si>
  <si>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</si>
  <si>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</si>
  <si>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</si>
  <si>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</si>
  <si>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</si>
  <si>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</si>
  <si>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</si>
  <si>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</si>
  <si>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</si>
  <si>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</si>
  <si>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</si>
  <si>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</si>
  <si>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</si>
  <si>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</si>
  <si>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</si>
  <si>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</si>
  <si>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</si>
  <si>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</si>
  <si>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</si>
  <si>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</si>
  <si>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</si>
  <si>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</si>
  <si>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</si>
  <si>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</si>
  <si>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</si>
  <si>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</si>
  <si>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</si>
  <si>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</si>
  <si>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</si>
  <si>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</si>
  <si>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</si>
  <si>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</si>
  <si>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</si>
  <si>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</si>
  <si>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</si>
  <si>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</si>
  <si>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</si>
  <si>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</si>
  <si>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</si>
  <si>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</si>
  <si>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</si>
  <si>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</si>
  <si>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</si>
  <si>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</si>
  <si>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</si>
  <si>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</si>
  <si>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</si>
  <si>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</si>
  <si>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</si>
  <si>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</si>
  <si>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</si>
  <si>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</si>
  <si>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</si>
  <si>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</si>
  <si>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</si>
  <si>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</si>
  <si>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</si>
  <si>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</si>
  <si>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</si>
  <si>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</si>
  <si>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</si>
  <si>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</si>
  <si>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</si>
  <si>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</si>
  <si>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</si>
  <si>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</si>
  <si>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</si>
  <si>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</si>
  <si>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</si>
  <si>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</si>
  <si>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</si>
  <si>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</si>
  <si>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</si>
  <si>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</si>
  <si>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</si>
  <si>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</si>
  <si>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</si>
  <si>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</si>
  <si>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</si>
  <si>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</si>
  <si>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</si>
  <si>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</si>
  <si>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</si>
  <si>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</si>
  <si>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</si>
  <si>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</si>
  <si>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</si>
  <si>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</si>
  <si>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</si>
  <si>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</si>
  <si>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</si>
  <si>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</si>
  <si>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</si>
  <si>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</si>
  <si>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</si>
  <si>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</si>
  <si>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</si>
  <si>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</si>
  <si>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</si>
  <si>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</si>
  <si>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</si>
  <si>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</si>
  <si>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</si>
  <si>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</si>
  <si>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</si>
  <si>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</si>
  <si>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</si>
  <si>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</si>
  <si>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</si>
  <si>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</si>
  <si>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</si>
  <si>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</si>
  <si>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</si>
  <si>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</si>
  <si>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</si>
  <si>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</si>
  <si>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</si>
  <si>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</si>
  <si>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</si>
  <si>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</si>
  <si>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</si>
  <si>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</si>
  <si>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</si>
  <si>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</si>
  <si>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</si>
  <si>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</si>
  <si>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</si>
  <si>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</si>
  <si>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</si>
  <si>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</si>
  <si>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</si>
  <si>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</si>
  <si>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</si>
  <si>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</si>
  <si>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</si>
  <si>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</si>
  <si>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</si>
  <si>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</si>
  <si>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</si>
  <si>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</si>
  <si>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</si>
  <si>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</si>
  <si>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</si>
  <si>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</si>
  <si>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</si>
  <si>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</si>
  <si>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</si>
  <si>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</si>
  <si>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</si>
  <si>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</si>
  <si>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</si>
  <si>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</si>
  <si>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</si>
  <si>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</si>
  <si>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</si>
  <si>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</si>
  <si>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</si>
  <si>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</si>
  <si>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</si>
  <si>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</si>
  <si>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</si>
  <si>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</si>
  <si>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</si>
  <si>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</si>
  <si>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</si>
  <si>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</si>
  <si>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</si>
  <si>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</si>
  <si>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</si>
  <si>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</si>
  <si>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</si>
  <si>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</si>
  <si>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</si>
  <si>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</si>
  <si>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</si>
  <si>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</si>
  <si>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</si>
  <si>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</si>
  <si>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</si>
  <si>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</si>
  <si>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</si>
  <si>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</si>
  <si>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</si>
  <si>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</si>
  <si>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</si>
  <si>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</si>
  <si>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</si>
  <si>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</si>
  <si>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</si>
  <si>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</si>
  <si>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</si>
  <si>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</si>
  <si>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</si>
  <si>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</si>
  <si>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</si>
  <si>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</si>
  <si>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</si>
  <si>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</si>
  <si>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</si>
  <si>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</si>
  <si>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</si>
  <si>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</si>
  <si>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</si>
  <si>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</si>
  <si>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</si>
  <si>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</si>
  <si>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</si>
  <si>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</si>
  <si>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</si>
  <si>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</si>
  <si>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</si>
  <si>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</si>
  <si>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</si>
  <si>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</si>
  <si>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</si>
  <si>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</si>
  <si>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</si>
  <si>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</si>
  <si>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</si>
  <si>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</si>
  <si>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</si>
  <si>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</si>
  <si>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</si>
  <si>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</si>
  <si>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</si>
  <si>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</si>
  <si>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</si>
  <si>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</si>
  <si>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</si>
  <si>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</si>
  <si>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</si>
  <si>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</si>
  <si>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</si>
  <si>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</si>
  <si>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</si>
  <si>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</si>
  <si>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</si>
  <si>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</si>
  <si>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</si>
  <si>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</si>
  <si>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</si>
  <si>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</si>
  <si>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</si>
  <si>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</si>
  <si>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</si>
  <si>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</si>
  <si>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</si>
  <si>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</si>
  <si>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</si>
  <si>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</si>
  <si>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</si>
  <si>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</si>
  <si>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</si>
  <si>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</si>
  <si>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</si>
  <si>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</si>
  <si>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</si>
  <si>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</si>
  <si>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</si>
  <si>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</si>
  <si>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</si>
  <si>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</si>
  <si>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</si>
  <si>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</si>
  <si>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</si>
  <si>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</si>
  <si>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</si>
  <si>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</si>
  <si>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</si>
  <si>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</si>
  <si>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</si>
  <si>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</si>
  <si>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</si>
  <si>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</si>
  <si>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</si>
  <si>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</si>
  <si>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</si>
  <si>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</si>
  <si>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</si>
  <si>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</si>
  <si>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</si>
  <si>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</si>
  <si>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</si>
  <si>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</si>
  <si>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</si>
  <si>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</si>
  <si>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</si>
  <si>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</si>
  <si>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</si>
  <si>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</si>
  <si>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</si>
  <si>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</si>
  <si>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</si>
  <si>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</si>
  <si>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</si>
  <si>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</si>
  <si>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</si>
  <si>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</si>
  <si>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</si>
  <si>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</si>
  <si>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</si>
  <si>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</si>
  <si>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</si>
  <si>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</si>
  <si>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</si>
  <si>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</si>
  <si>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</si>
  <si>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</si>
  <si>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</si>
  <si>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</si>
  <si>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</si>
  <si>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</si>
  <si>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</si>
  <si>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</si>
  <si>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</si>
  <si>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</si>
  <si>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</si>
  <si>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</si>
  <si>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</si>
  <si>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</si>
  <si>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</si>
  <si>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</si>
  <si>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</si>
  <si>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</si>
  <si>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</si>
  <si>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</si>
  <si>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</si>
  <si>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</si>
  <si>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</si>
  <si>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</si>
  <si>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</si>
  <si>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</si>
  <si>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</si>
  <si>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</si>
  <si>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</si>
  <si>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</si>
  <si>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</si>
  <si>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</si>
  <si>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</si>
  <si>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</si>
  <si>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</si>
  <si>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</si>
  <si>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</si>
  <si>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</si>
  <si>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</si>
  <si>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</si>
  <si>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</si>
  <si>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</si>
  <si>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</si>
  <si>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</si>
  <si>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</si>
  <si>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</si>
  <si>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</si>
  <si>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</si>
  <si>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</si>
  <si>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</si>
  <si>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</si>
  <si>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</si>
  <si>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</si>
  <si>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</si>
  <si>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</si>
  <si>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</si>
  <si>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</si>
  <si>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</si>
  <si>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</si>
  <si>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</si>
  <si>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</si>
  <si>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</si>
  <si>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</si>
  <si>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</si>
  <si>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</si>
  <si>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</si>
  <si>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</si>
  <si>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</si>
  <si>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</si>
  <si>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</si>
  <si>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</si>
  <si>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</si>
  <si>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</si>
  <si>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</si>
  <si>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</si>
  <si>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</si>
  <si>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</si>
  <si>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</si>
  <si>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</si>
  <si>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</si>
  <si>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</si>
  <si>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</si>
  <si>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</si>
  <si>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</si>
  <si>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</si>
  <si>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</si>
  <si>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</si>
  <si>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</si>
  <si>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</si>
  <si>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</si>
  <si>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</si>
  <si>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</si>
  <si>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</si>
  <si>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</si>
  <si>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</si>
  <si>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</si>
  <si>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</si>
  <si>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</si>
  <si>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</si>
  <si>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</si>
  <si>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</si>
  <si>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</si>
  <si>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</si>
  <si>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</si>
  <si>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</si>
  <si>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</si>
  <si>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</si>
  <si>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</si>
  <si>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</si>
  <si>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</si>
  <si>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</si>
  <si>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</si>
  <si>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</si>
  <si>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</si>
  <si>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</si>
  <si>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</si>
  <si>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</si>
  <si>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</si>
  <si>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</si>
  <si>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</si>
  <si>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</si>
  <si>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</si>
  <si>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</si>
  <si>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</si>
  <si>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</si>
  <si>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</si>
  <si>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</si>
  <si>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</si>
  <si>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</si>
  <si>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</si>
  <si>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</si>
  <si>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</si>
  <si>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</si>
  <si>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</si>
  <si>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</si>
  <si>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</si>
  <si>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</si>
  <si>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</si>
  <si>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</si>
  <si>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</si>
  <si>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</si>
  <si>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</si>
  <si>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</si>
  <si>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</si>
  <si>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</si>
  <si>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</si>
  <si>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</si>
  <si>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</si>
  <si>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</si>
  <si>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</si>
  <si>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</si>
  <si>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</si>
  <si>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</si>
  <si>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</si>
  <si>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</si>
  <si>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</si>
  <si>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</si>
  <si>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</si>
  <si>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</si>
  <si>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</si>
  <si>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</si>
  <si>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</si>
  <si>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</si>
  <si>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</si>
  <si>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</si>
  <si>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</si>
  <si>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</si>
  <si>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</si>
  <si>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</si>
  <si>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</si>
  <si>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</si>
  <si>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</si>
  <si>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</si>
  <si>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</si>
  <si>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</si>
  <si>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</si>
  <si>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</si>
  <si>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</si>
  <si>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</si>
  <si>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</si>
  <si>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</si>
  <si>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</si>
  <si>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</si>
  <si>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</si>
  <si>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</si>
  <si>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</si>
  <si>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</si>
  <si>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</si>
  <si>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</si>
  <si>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</si>
  <si>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</si>
  <si>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</si>
  <si>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</si>
  <si>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</si>
  <si>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</si>
  <si>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</si>
  <si>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</si>
  <si>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</si>
  <si>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</si>
  <si>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</si>
  <si>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</si>
  <si>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</si>
  <si>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</si>
  <si>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</si>
  <si>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</si>
  <si>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</si>
  <si>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</si>
  <si>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</si>
  <si>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</si>
  <si>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</si>
  <si>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</si>
  <si>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</si>
  <si>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</si>
  <si>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</si>
  <si>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</si>
  <si>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</si>
  <si>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</si>
  <si>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</si>
  <si>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</si>
  <si>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</si>
  <si>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</si>
  <si>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</si>
  <si>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</si>
  <si>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</si>
  <si>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</si>
  <si>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</si>
  <si>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</si>
  <si>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</si>
  <si>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</si>
  <si>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</si>
  <si>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</si>
  <si>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</si>
  <si>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</si>
  <si>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</si>
  <si>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</si>
  <si>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</si>
  <si>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</si>
  <si>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</si>
  <si>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</si>
  <si>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</si>
  <si>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</si>
  <si>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</si>
  <si>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</si>
  <si>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</si>
  <si>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</si>
  <si>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</si>
  <si>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</si>
  <si>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</si>
  <si>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</si>
  <si>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</si>
  <si>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</si>
  <si>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</si>
  <si>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</si>
  <si>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</si>
  <si>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</si>
  <si>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</si>
  <si>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</si>
  <si>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</si>
  <si>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</si>
  <si>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</si>
  <si>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</si>
  <si>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</si>
  <si>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</si>
  <si>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</si>
  <si>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</si>
  <si>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</si>
  <si>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</si>
  <si>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</si>
  <si>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</si>
  <si>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</si>
  <si>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</si>
  <si>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</si>
  <si>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</si>
  <si>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</si>
  <si>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</si>
  <si>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</si>
  <si>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</si>
  <si>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</si>
  <si>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</si>
  <si>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</si>
  <si>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</si>
  <si>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</si>
  <si>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</si>
  <si>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</si>
  <si>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</si>
  <si>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</si>
  <si>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</si>
  <si>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</si>
  <si>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</si>
  <si>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</si>
  <si>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</si>
  <si>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</si>
  <si>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</si>
  <si>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</si>
  <si>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</si>
  <si>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</si>
  <si>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</si>
  <si>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</si>
  <si>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</si>
  <si>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</si>
  <si>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</si>
  <si>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</si>
  <si>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</si>
  <si>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</si>
  <si>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</si>
  <si>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</si>
  <si>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</si>
  <si>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</si>
  <si>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</si>
  <si>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</si>
  <si>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</si>
  <si>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</si>
  <si>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</si>
  <si>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</si>
  <si>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</si>
  <si>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</si>
  <si>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</si>
  <si>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</si>
  <si>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</si>
  <si>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</si>
  <si>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</si>
  <si>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</si>
  <si>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</si>
  <si>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</si>
  <si>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</si>
  <si>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</si>
  <si>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</si>
  <si>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</si>
  <si>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</si>
  <si>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</si>
  <si>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</si>
  <si>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</si>
  <si>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</si>
  <si>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</si>
  <si>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</si>
  <si>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</si>
  <si>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</si>
  <si>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</si>
  <si>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</si>
  <si>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</si>
  <si>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</si>
  <si>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</si>
  <si>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</si>
  <si>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</si>
  <si>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</si>
  <si>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</si>
  <si>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</si>
  <si>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</si>
  <si>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</si>
  <si>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</si>
  <si>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</si>
  <si>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</si>
  <si>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</si>
  <si>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</si>
  <si>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</si>
  <si>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</si>
  <si>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</si>
  <si>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</si>
  <si>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</si>
  <si>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</si>
  <si>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</si>
  <si>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</si>
  <si>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</si>
  <si>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</si>
  <si>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</si>
  <si>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</si>
  <si>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</si>
  <si>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</si>
  <si>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</si>
  <si>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</si>
  <si>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</si>
  <si>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</si>
  <si>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</si>
  <si>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</si>
  <si>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</si>
  <si>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</si>
  <si>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</si>
  <si>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</si>
  <si>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</si>
  <si>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</si>
  <si>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</si>
  <si>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</si>
  <si>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</si>
  <si>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</si>
  <si>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</si>
  <si>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</si>
  <si>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</si>
  <si>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</si>
  <si>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</si>
  <si>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</si>
  <si>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</si>
  <si>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</si>
  <si>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</si>
  <si>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</si>
  <si>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</si>
  <si>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</si>
  <si>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</si>
  <si>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</si>
  <si>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</si>
  <si>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</si>
  <si>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</si>
  <si>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</si>
  <si>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</si>
  <si>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</si>
  <si>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</si>
  <si>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</si>
  <si>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</si>
  <si>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</si>
  <si>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</si>
  <si>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</si>
  <si>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</si>
  <si>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</si>
  <si>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</si>
  <si>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</si>
  <si>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</si>
  <si>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</si>
  <si>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</si>
  <si>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</si>
  <si>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</si>
  <si>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</si>
  <si>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</si>
  <si>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</si>
  <si>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</si>
  <si>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</si>
  <si>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</si>
  <si>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</si>
  <si>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</si>
  <si>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</si>
  <si>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</si>
  <si>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</si>
  <si>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</si>
  <si>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</si>
  <si>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</si>
  <si>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</si>
  <si>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</si>
  <si>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</si>
  <si>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</si>
  <si>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</si>
  <si>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</si>
  <si>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</si>
  <si>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</si>
  <si>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</si>
  <si>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</si>
  <si>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</si>
  <si>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</si>
  <si>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</si>
  <si>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</si>
  <si>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</si>
  <si>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</si>
  <si>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</si>
  <si>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</si>
  <si>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</si>
  <si>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</si>
  <si>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</si>
  <si>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</si>
  <si>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</si>
  <si>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</si>
  <si>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</si>
  <si>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</si>
  <si>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</si>
  <si>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</si>
  <si>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</si>
  <si>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</si>
  <si>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</si>
  <si>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</si>
  <si>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</si>
  <si>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</si>
  <si>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</si>
  <si>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</si>
  <si>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</si>
  <si>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</si>
  <si>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</si>
  <si>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</si>
  <si>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</si>
  <si>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</si>
  <si>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</si>
  <si>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</si>
  <si>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</si>
  <si>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</si>
  <si>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</si>
  <si>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</si>
  <si>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</si>
  <si>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</si>
  <si>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</si>
  <si>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</si>
  <si>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</si>
  <si>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</si>
  <si>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</si>
  <si>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</si>
  <si>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</si>
  <si>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</si>
  <si>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</si>
  <si>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</si>
  <si>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</si>
  <si>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</si>
  <si>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</si>
  <si>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</si>
  <si>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</si>
  <si>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</si>
  <si>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</si>
  <si>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</si>
  <si>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</si>
  <si>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</si>
  <si>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</si>
  <si>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</si>
  <si>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</si>
  <si>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</si>
  <si>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</si>
  <si>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</si>
  <si>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</si>
  <si>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</si>
  <si>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</si>
  <si>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</si>
  <si>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</si>
  <si>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</si>
  <si>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</si>
  <si>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</si>
  <si>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</si>
  <si>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</si>
  <si>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</si>
  <si>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</si>
  <si>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</si>
  <si>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</si>
  <si>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</si>
  <si>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</si>
  <si>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</si>
  <si>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</si>
  <si>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</si>
  <si>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</si>
  <si>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</si>
  <si>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</si>
  <si>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</si>
  <si>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</si>
  <si>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</si>
  <si>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</si>
  <si>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</si>
  <si>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</si>
  <si>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</si>
  <si>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</si>
  <si>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</si>
  <si>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</si>
  <si>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</si>
  <si>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</si>
  <si>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</si>
  <si>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</si>
  <si>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</si>
  <si>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</si>
  <si>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</si>
  <si>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</si>
  <si>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</si>
  <si>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</si>
  <si>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</si>
  <si>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</si>
  <si>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</si>
  <si>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</si>
  <si>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</si>
  <si>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</si>
  <si>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</si>
  <si>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</si>
  <si>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</si>
  <si>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</si>
  <si>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</si>
  <si>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</si>
  <si>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</si>
  <si>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</si>
  <si>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</si>
  <si>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</si>
  <si>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</si>
  <si>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</si>
  <si>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</si>
  <si>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</si>
  <si>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</si>
  <si>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</si>
  <si>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</si>
  <si>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</si>
  <si>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</si>
  <si>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</si>
  <si>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</si>
  <si>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</si>
  <si>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</si>
  <si>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</si>
  <si>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</si>
  <si>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</si>
  <si>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</si>
  <si>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</si>
  <si>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</si>
  <si>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</si>
  <si>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</si>
  <si>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</si>
  <si>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</si>
  <si>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</si>
  <si>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</si>
  <si>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</si>
  <si>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</si>
  <si>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</si>
  <si>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</si>
  <si>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</si>
  <si>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</si>
  <si>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</si>
  <si>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</si>
  <si>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</si>
  <si>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</si>
  <si>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</si>
  <si>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</si>
  <si>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</si>
  <si>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</si>
  <si>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</si>
  <si>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</si>
  <si>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</si>
  <si>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</si>
  <si>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</si>
  <si>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</si>
  <si>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</si>
  <si>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</si>
  <si>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</si>
  <si>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</si>
  <si>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</si>
  <si>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</si>
  <si>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</si>
  <si>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</si>
  <si>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</si>
  <si>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</si>
  <si>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</si>
  <si>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</si>
  <si>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</si>
  <si>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</si>
  <si>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</si>
  <si>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</si>
  <si>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</si>
  <si>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</si>
  <si>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</si>
  <si>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</si>
  <si>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</si>
  <si>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</si>
  <si>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</si>
  <si>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</si>
  <si>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</si>
  <si>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</si>
  <si>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</si>
  <si>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</si>
  <si>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</si>
  <si>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</si>
  <si>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</si>
  <si>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</si>
  <si>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</si>
  <si>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</si>
  <si>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</si>
  <si>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</si>
  <si>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</si>
  <si>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</si>
  <si>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</si>
  <si>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</si>
  <si>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</si>
  <si>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</si>
  <si>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</si>
  <si>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</si>
  <si>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</si>
  <si>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</si>
  <si>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</si>
  <si>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</si>
  <si>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</si>
  <si>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</si>
  <si>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</si>
  <si>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</si>
  <si>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</si>
  <si>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</si>
  <si>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</si>
  <si>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</si>
  <si>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</si>
  <si>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</si>
  <si>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</si>
  <si>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</si>
  <si>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</si>
  <si>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</si>
  <si>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</si>
  <si>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</si>
  <si>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</si>
  <si>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</si>
  <si>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</si>
  <si>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</si>
  <si>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</si>
  <si>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</si>
  <si>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</si>
  <si>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</si>
  <si>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</si>
  <si>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</si>
  <si>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</si>
  <si>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</si>
  <si>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</si>
  <si>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</si>
  <si>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</si>
  <si>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</si>
  <si>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</si>
  <si>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</si>
  <si>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</si>
  <si>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</si>
  <si>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</si>
  <si>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</si>
  <si>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</si>
  <si>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</si>
  <si>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</si>
  <si>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</si>
  <si>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</si>
  <si>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</si>
  <si>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</si>
  <si>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</si>
  <si>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</si>
  <si>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</si>
  <si>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</si>
  <si>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</si>
  <si>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</si>
  <si>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</si>
  <si>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</si>
  <si>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</si>
  <si>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</si>
  <si>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</si>
  <si>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</si>
  <si>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</si>
  <si>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</si>
  <si>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</si>
  <si>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</si>
  <si>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</si>
  <si>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</si>
  <si>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</si>
  <si>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</si>
  <si>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</si>
  <si>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</si>
  <si>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</si>
  <si>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</si>
  <si>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</si>
  <si>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</si>
  <si>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</si>
  <si>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</si>
  <si>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</si>
  <si>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</si>
  <si>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</si>
  <si>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</si>
  <si>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</si>
  <si>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</si>
  <si>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</si>
  <si>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</si>
  <si>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</si>
  <si>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</si>
  <si>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</si>
  <si>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</si>
  <si>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</si>
  <si>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</si>
  <si>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</si>
  <si>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</si>
  <si>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</si>
  <si>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</si>
  <si>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</si>
  <si>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</si>
  <si>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</si>
  <si>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</si>
  <si>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</si>
  <si>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</si>
  <si>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</si>
  <si>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</si>
  <si>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</si>
  <si>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</si>
  <si>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</si>
  <si>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</si>
  <si>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</si>
  <si>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</si>
  <si>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</si>
  <si>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</si>
  <si>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</si>
  <si>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</si>
  <si>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</si>
  <si>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</si>
  <si>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</si>
  <si>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</si>
  <si>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</si>
  <si>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</si>
  <si>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</si>
  <si>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</si>
  <si>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</si>
  <si>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</si>
  <si>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</si>
  <si>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</si>
  <si>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</si>
  <si>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</si>
  <si>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</si>
  <si>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</si>
  <si>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</si>
  <si>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</si>
  <si>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</si>
  <si>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</si>
  <si>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</si>
  <si>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</si>
  <si>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</si>
  <si>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</si>
  <si>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</si>
  <si>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</si>
  <si>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</si>
  <si>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</si>
  <si>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</si>
  <si>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</si>
  <si>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</si>
  <si>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</si>
  <si>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</si>
  <si>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</si>
  <si>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</si>
  <si>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</si>
  <si>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</si>
  <si>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</si>
  <si>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</si>
  <si>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</si>
  <si>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</si>
  <si>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</si>
  <si>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</si>
  <si>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</si>
  <si>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</si>
  <si>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</si>
  <si>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</si>
  <si>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</si>
  <si>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</si>
  <si>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</si>
  <si>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</si>
  <si>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</si>
  <si>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</si>
  <si>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</si>
  <si>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</si>
  <si>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</si>
  <si>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</si>
  <si>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</si>
  <si>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</si>
  <si>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</si>
  <si>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</si>
  <si>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</si>
  <si>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</si>
  <si>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</si>
  <si>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</si>
  <si>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</si>
  <si>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</si>
  <si>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</si>
  <si>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</si>
  <si>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</si>
  <si>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</si>
  <si>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</si>
  <si>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</si>
  <si>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</si>
  <si>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</si>
  <si>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</si>
  <si>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</si>
  <si>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</si>
  <si>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</si>
  <si>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</si>
  <si>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</si>
  <si>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</si>
  <si>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</si>
  <si>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</si>
  <si>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</si>
  <si>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</si>
  <si>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</si>
  <si>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</si>
  <si>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</si>
  <si>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</si>
  <si>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</si>
  <si>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</si>
  <si>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</si>
  <si>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</si>
  <si>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</si>
  <si>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</si>
  <si>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</si>
  <si>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</si>
  <si>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</si>
  <si>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</si>
  <si>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</si>
  <si>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</si>
  <si>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</si>
  <si>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</si>
  <si>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</si>
  <si>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</si>
  <si>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</si>
  <si>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</si>
  <si>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</si>
  <si>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</si>
  <si>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</si>
  <si>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</si>
  <si>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</si>
  <si>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</si>
  <si>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</si>
  <si>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</si>
  <si>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</si>
  <si>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</si>
  <si>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</si>
  <si>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</si>
  <si>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</si>
  <si>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</si>
  <si>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</si>
  <si>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</si>
  <si>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</si>
  <si>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</si>
  <si>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</si>
  <si>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</si>
  <si>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</si>
  <si>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</si>
  <si>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</si>
  <si>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</si>
  <si>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</si>
  <si>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</si>
  <si>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</si>
  <si>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</si>
  <si>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</si>
  <si>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</si>
  <si>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</si>
  <si>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</si>
  <si>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</si>
  <si>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</si>
  <si>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</si>
  <si>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</si>
  <si>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</si>
  <si>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</si>
  <si>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</si>
  <si>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</si>
  <si>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</si>
  <si>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</si>
  <si>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</si>
  <si>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</si>
  <si>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</si>
  <si>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</si>
  <si>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</si>
  <si>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</si>
  <si>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</si>
  <si>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</si>
  <si>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</si>
  <si>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</si>
  <si>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</si>
  <si>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</si>
  <si>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</si>
  <si>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</si>
  <si>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</si>
  <si>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</si>
  <si>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</si>
  <si>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</si>
  <si>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</si>
  <si>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</si>
  <si>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</si>
  <si>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</si>
  <si>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</si>
  <si>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</si>
  <si>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</si>
  <si>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</si>
  <si>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</si>
  <si>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</si>
  <si>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</si>
  <si>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</si>
  <si>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</si>
  <si>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</si>
  <si>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</si>
  <si>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</si>
  <si>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</si>
  <si>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</si>
  <si>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</si>
  <si>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</si>
  <si>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</si>
  <si>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</si>
  <si>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</si>
  <si>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</si>
  <si>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</si>
  <si>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</si>
  <si>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</si>
  <si>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</si>
  <si>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</si>
  <si>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</si>
  <si>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</si>
  <si>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</si>
  <si>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</si>
  <si>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</si>
  <si>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</si>
  <si>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</si>
  <si>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</si>
  <si>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</si>
  <si>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</si>
  <si>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</si>
  <si>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</si>
  <si>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</si>
  <si>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</si>
  <si>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</si>
  <si>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</si>
  <si>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</si>
  <si>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</si>
  <si>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</si>
  <si>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</si>
  <si>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</si>
  <si>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</si>
  <si>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</si>
  <si>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</si>
  <si>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</si>
  <si>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</si>
  <si>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</si>
  <si>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</si>
  <si>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</si>
  <si>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</si>
  <si>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</si>
  <si>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</si>
  <si>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</si>
  <si>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</si>
  <si>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</si>
  <si>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</si>
  <si>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</si>
  <si>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</si>
  <si>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</si>
  <si>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</si>
  <si>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</si>
  <si>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</si>
  <si>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</si>
  <si>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</si>
  <si>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</si>
  <si>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</si>
  <si>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</si>
  <si>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</si>
  <si>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</si>
  <si>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</si>
  <si>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</si>
  <si>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</si>
  <si>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</si>
  <si>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</si>
  <si>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</si>
  <si>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</si>
  <si>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</si>
  <si>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</si>
  <si>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</si>
  <si>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</si>
  <si>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</si>
  <si>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</si>
  <si>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</si>
  <si>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</si>
  <si>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</si>
  <si>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</si>
  <si>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</si>
  <si>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</si>
  <si>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</si>
  <si>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</si>
  <si>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</si>
  <si>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</si>
  <si>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</si>
  <si>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</si>
  <si>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</si>
  <si>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</si>
  <si>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</si>
  <si>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</si>
  <si>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</si>
  <si>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</si>
  <si>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</si>
  <si>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</si>
  <si>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</si>
  <si>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</si>
  <si>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</si>
  <si>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</si>
  <si>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</si>
  <si>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</si>
  <si>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</si>
  <si>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</si>
  <si>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</si>
  <si>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</si>
  <si>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</si>
  <si>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</si>
  <si>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</si>
  <si>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</si>
  <si>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</si>
  <si>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</si>
  <si>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</si>
  <si>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</si>
  <si>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</si>
  <si>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</si>
  <si>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</si>
  <si>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</si>
  <si>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</si>
  <si>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</si>
  <si>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</si>
  <si>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</si>
  <si>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</si>
  <si>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</si>
  <si>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</si>
  <si>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</si>
  <si>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</si>
  <si>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</si>
  <si>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</si>
  <si>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</si>
  <si>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</si>
  <si>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</si>
  <si>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</si>
  <si>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</si>
  <si>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</si>
  <si>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</si>
  <si>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</si>
  <si>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</si>
  <si>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</si>
  <si>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</si>
  <si>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</si>
  <si>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</si>
  <si>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</si>
  <si>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</si>
  <si>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</si>
  <si>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</si>
  <si>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</si>
  <si>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</si>
  <si>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</si>
  <si>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</si>
  <si>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</si>
  <si>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</si>
  <si>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</si>
  <si>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</si>
  <si>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</si>
  <si>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</si>
  <si>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</si>
  <si>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</si>
  <si>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</si>
  <si>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</si>
  <si>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</si>
  <si>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</si>
  <si>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</si>
  <si>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</si>
  <si>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</si>
  <si>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</si>
  <si>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</si>
  <si>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</si>
  <si>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</si>
  <si>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</si>
  <si>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</si>
  <si>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</si>
  <si>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</si>
  <si>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</si>
  <si>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</si>
  <si>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</si>
  <si>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</si>
  <si>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</si>
  <si>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</si>
  <si>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</si>
  <si>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</si>
  <si>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</si>
  <si>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</si>
  <si>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</si>
  <si>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</si>
  <si>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</si>
  <si>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</si>
  <si>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</si>
  <si>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</si>
  <si>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</si>
  <si>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</si>
  <si>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</si>
  <si>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</si>
  <si>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</si>
  <si>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</si>
  <si>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</si>
  <si>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</si>
  <si>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</si>
  <si>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</si>
  <si>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</si>
  <si>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</si>
  <si>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</si>
  <si>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</si>
  <si>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</si>
  <si>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</si>
  <si>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</si>
  <si>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</si>
  <si>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</si>
  <si>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</si>
  <si>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</si>
  <si>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</si>
  <si>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</si>
  <si>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</si>
  <si>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</si>
  <si>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</si>
  <si>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</si>
  <si>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</si>
  <si>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</si>
  <si>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</si>
  <si>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</si>
  <si>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</si>
  <si>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</si>
  <si>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</si>
  <si>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</si>
  <si>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</si>
  <si>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</si>
  <si>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</si>
  <si>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</si>
  <si>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</si>
  <si>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</si>
  <si>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</si>
  <si>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</si>
  <si>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</si>
  <si>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</si>
  <si>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</si>
  <si>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</si>
  <si>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</si>
  <si>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</si>
  <si>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</si>
  <si>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</si>
  <si>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</si>
  <si>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</si>
  <si>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</si>
  <si>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</si>
  <si>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</si>
  <si>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</si>
  <si>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</si>
  <si>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</si>
  <si>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</si>
  <si>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</si>
  <si>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</si>
  <si>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</si>
  <si>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</si>
  <si>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</si>
  <si>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</si>
  <si>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</si>
  <si>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</si>
  <si>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</si>
  <si>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</si>
  <si>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</si>
  <si>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</si>
  <si>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</si>
  <si>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</si>
  <si>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</si>
  <si>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</si>
  <si>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</si>
  <si>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</si>
  <si>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</si>
  <si>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</si>
  <si>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</si>
  <si>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</si>
  <si>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</si>
  <si>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</si>
  <si>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</si>
  <si>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</si>
  <si>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</si>
  <si>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</si>
  <si>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</si>
  <si>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</si>
  <si>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</si>
  <si>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</si>
  <si>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</si>
  <si>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</si>
  <si>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</si>
  <si>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</si>
  <si>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</si>
  <si>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</si>
  <si>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</si>
  <si>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</si>
  <si>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</si>
  <si>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</si>
  <si>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</si>
  <si>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</si>
  <si>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</si>
  <si>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</si>
  <si>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</si>
  <si>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</si>
  <si>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</si>
  <si>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</si>
  <si>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</si>
  <si>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</si>
  <si>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</si>
  <si>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</si>
  <si>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</si>
  <si>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</si>
  <si>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</si>
  <si>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</si>
  <si>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</si>
  <si>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</si>
  <si>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</si>
  <si>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</si>
  <si>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</si>
  <si>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</si>
  <si>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</si>
  <si>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</si>
  <si>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</si>
  <si>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</si>
  <si>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</si>
  <si>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</si>
  <si>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</si>
  <si>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</si>
  <si>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</si>
  <si>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</si>
  <si>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</si>
  <si>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</si>
  <si>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</si>
  <si>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</si>
  <si>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</si>
  <si>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</si>
  <si>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</si>
  <si>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</si>
  <si>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</si>
  <si>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</si>
  <si>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</si>
  <si>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</si>
  <si>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</si>
  <si>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</si>
  <si>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</si>
  <si>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</si>
  <si>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</si>
  <si>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</si>
  <si>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</si>
  <si>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</si>
  <si>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</si>
  <si>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</si>
  <si>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</si>
  <si>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</si>
  <si>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</si>
  <si>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</si>
  <si>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</si>
  <si>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</si>
  <si>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</si>
  <si>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</si>
  <si>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</si>
  <si>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</si>
  <si>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</si>
  <si>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</si>
  <si>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</si>
  <si>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</si>
  <si>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</si>
  <si>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</si>
  <si>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</si>
  <si>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</si>
  <si>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</si>
  <si>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</si>
  <si>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</si>
  <si>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</si>
  <si>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</si>
  <si>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</si>
  <si>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</si>
  <si>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</si>
  <si>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</si>
  <si>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</si>
  <si>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</si>
  <si>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</si>
  <si>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</si>
  <si>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</si>
  <si>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</si>
  <si>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</si>
  <si>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</si>
  <si>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</si>
  <si>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</si>
  <si>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</si>
  <si>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</si>
  <si>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</si>
  <si>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</si>
  <si>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</si>
  <si>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</si>
  <si>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</si>
  <si>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</si>
  <si>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</si>
  <si>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</si>
  <si>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</si>
  <si>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</si>
  <si>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</si>
  <si>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</si>
  <si>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</si>
  <si>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</si>
  <si>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</si>
  <si>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</si>
  <si>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</si>
  <si>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</si>
  <si>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</si>
  <si>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</si>
  <si>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</si>
  <si>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</si>
  <si>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</si>
  <si>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</si>
  <si>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</si>
  <si>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</si>
  <si>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</si>
  <si>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</si>
  <si>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</si>
  <si>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</si>
  <si>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</si>
  <si>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</si>
  <si>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</si>
  <si>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</si>
  <si>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</si>
  <si>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</si>
  <si>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</si>
  <si>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</si>
  <si>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</si>
  <si>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</si>
  <si>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</si>
  <si>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</si>
  <si>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</si>
  <si>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</si>
  <si>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</si>
  <si>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</si>
  <si>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</si>
  <si>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</si>
  <si>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</si>
  <si>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</si>
  <si>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</si>
  <si>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</si>
  <si>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</si>
  <si>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</si>
  <si>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</si>
  <si>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</si>
  <si>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</si>
  <si>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</si>
  <si>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</si>
  <si>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</si>
  <si>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</si>
  <si>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</si>
  <si>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</si>
  <si>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</si>
  <si>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</si>
  <si>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</si>
  <si>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</si>
  <si>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</si>
  <si>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</si>
  <si>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</si>
  <si>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</si>
  <si>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</si>
  <si>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</si>
  <si>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</si>
  <si>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</si>
  <si>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</si>
  <si>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</si>
  <si>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</si>
  <si>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</si>
  <si>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</si>
  <si>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</si>
  <si>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</si>
  <si>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</si>
  <si>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</si>
  <si>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</si>
  <si>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</si>
  <si>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</si>
  <si>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</si>
  <si>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</si>
  <si>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</si>
  <si>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</si>
  <si>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</si>
  <si>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</si>
  <si>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</si>
  <si>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</si>
  <si>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</si>
  <si>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</si>
  <si>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</si>
  <si>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</si>
  <si>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</si>
  <si>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</si>
  <si>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</si>
  <si>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</si>
  <si>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</si>
  <si>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</si>
  <si>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</si>
  <si>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</si>
  <si>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</si>
  <si>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</si>
  <si>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</si>
  <si>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</si>
  <si>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</si>
  <si>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</si>
  <si>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</si>
  <si>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</si>
  <si>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</si>
  <si>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</si>
  <si>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</si>
  <si>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</si>
  <si>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</si>
  <si>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</si>
  <si>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</si>
  <si>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</si>
  <si>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</si>
  <si>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</si>
  <si>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</si>
  <si>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</si>
  <si>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</si>
  <si>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</si>
  <si>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</si>
  <si>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</si>
  <si>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</si>
  <si>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</si>
  <si>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</si>
  <si>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</si>
  <si>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</si>
  <si>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</si>
  <si>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</si>
  <si>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</si>
  <si>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</si>
  <si>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</si>
  <si>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</si>
  <si>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</si>
  <si>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</si>
  <si>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</si>
  <si>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</si>
  <si>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</si>
  <si>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</si>
  <si>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</si>
  <si>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</si>
  <si>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</si>
  <si>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</si>
  <si>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</si>
  <si>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</si>
  <si>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</si>
  <si>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</si>
  <si>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</si>
  <si>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</si>
  <si>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</si>
  <si>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</si>
  <si>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</si>
  <si>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</si>
  <si>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</si>
  <si>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</si>
  <si>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</si>
  <si>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</si>
  <si>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</si>
  <si>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</si>
  <si>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</si>
  <si>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</si>
  <si>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</si>
  <si>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</si>
  <si>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</si>
  <si>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</si>
  <si>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</si>
  <si>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</si>
  <si>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</si>
  <si>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</si>
  <si>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</si>
  <si>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</si>
  <si>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</si>
  <si>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</si>
  <si>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</si>
  <si>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</si>
  <si>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</si>
  <si>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</si>
  <si>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</si>
  <si>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</si>
  <si>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</si>
  <si>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</si>
  <si>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</si>
  <si>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</si>
  <si>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</si>
  <si>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</si>
  <si>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</si>
  <si>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</si>
  <si>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</si>
  <si>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</si>
  <si>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</si>
  <si>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</si>
  <si>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</si>
  <si>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</si>
  <si>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</si>
  <si>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</si>
  <si>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</si>
  <si>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</si>
  <si>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</si>
  <si>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</si>
  <si>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</si>
  <si>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</si>
  <si>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</si>
  <si>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</si>
  <si>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</si>
  <si>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</si>
  <si>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</si>
  <si>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</si>
  <si>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</si>
  <si>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</si>
  <si>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</si>
  <si>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</si>
  <si>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</si>
  <si>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</si>
  <si>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</si>
  <si>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</si>
  <si>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</si>
  <si>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</si>
  <si>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</si>
  <si>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</si>
  <si>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</si>
  <si>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</si>
  <si>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</si>
  <si>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</si>
  <si>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</si>
  <si>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</si>
  <si>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</si>
  <si>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</si>
  <si>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</si>
  <si>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</si>
  <si>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</si>
  <si>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</si>
  <si>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</si>
  <si>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</si>
  <si>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</si>
  <si>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</si>
  <si>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</si>
  <si>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</si>
  <si>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</si>
  <si>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</si>
  <si>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</si>
  <si>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</si>
  <si>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</si>
  <si>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</si>
  <si>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</si>
  <si>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</si>
  <si>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</si>
  <si>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</si>
  <si>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</si>
  <si>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</si>
  <si>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</si>
  <si>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</si>
  <si>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</si>
  <si>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</si>
  <si>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</si>
  <si>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</si>
  <si>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</si>
  <si>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</si>
  <si>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</si>
  <si>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</si>
  <si>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</si>
  <si>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</si>
  <si>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</si>
  <si>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</si>
  <si>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</si>
  <si>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</si>
  <si>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</si>
  <si>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</si>
  <si>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</si>
  <si>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</si>
  <si>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</si>
  <si>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</si>
  <si>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</si>
  <si>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</si>
  <si>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</si>
  <si>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</si>
  <si>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</si>
  <si>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</si>
  <si>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</si>
  <si>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</si>
  <si>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</si>
  <si>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</si>
  <si>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</si>
  <si>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</si>
  <si>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</si>
  <si>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</si>
  <si>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</si>
  <si>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</si>
  <si>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</si>
  <si>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</si>
  <si>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</si>
  <si>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</si>
  <si>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</si>
  <si>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</si>
  <si>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</si>
  <si>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</si>
  <si>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</si>
  <si>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</si>
  <si>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</si>
  <si>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</si>
  <si>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</si>
  <si>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</si>
  <si>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</si>
  <si>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</si>
  <si>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</si>
  <si>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</si>
  <si>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</si>
  <si>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</si>
  <si>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</si>
  <si>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</si>
  <si>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</si>
  <si>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</si>
  <si>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</si>
  <si>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</si>
  <si>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</si>
  <si>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</si>
  <si>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</si>
  <si>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</si>
  <si>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</si>
  <si>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</si>
  <si>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</si>
  <si>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</si>
  <si>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</si>
  <si>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</si>
  <si>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</si>
  <si>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</si>
  <si>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</si>
  <si>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</si>
  <si>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</si>
  <si>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</si>
  <si>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</si>
  <si>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</si>
  <si>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</si>
  <si>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</si>
  <si>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</si>
  <si>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</si>
  <si>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</si>
  <si>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</si>
  <si>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</si>
  <si>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</si>
  <si>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</si>
  <si>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</si>
  <si>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</si>
  <si>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</si>
  <si>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</si>
  <si>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</si>
  <si>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</si>
  <si>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</si>
  <si>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</si>
  <si>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</si>
  <si>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</si>
  <si>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</si>
  <si>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</si>
  <si>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</si>
  <si>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</si>
  <si>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</si>
  <si>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</si>
  <si>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</si>
  <si>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</si>
  <si>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</si>
  <si>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</si>
  <si>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</si>
  <si>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</si>
  <si>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</si>
  <si>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</si>
  <si>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</si>
  <si>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</si>
  <si>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</si>
  <si>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</si>
  <si>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</si>
  <si>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</si>
  <si>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</si>
  <si>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</si>
  <si>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</si>
  <si>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</si>
  <si>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</si>
  <si>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</si>
  <si>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</si>
  <si>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</si>
  <si>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</si>
  <si>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</si>
  <si>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</si>
  <si>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</si>
  <si>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</si>
  <si>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</si>
  <si>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</si>
  <si>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</si>
  <si>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</si>
  <si>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</si>
  <si>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</si>
  <si>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</si>
  <si>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</si>
  <si>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</si>
  <si>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</si>
  <si>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</si>
  <si>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</si>
  <si>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</si>
  <si>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</si>
  <si>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</si>
  <si>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</si>
  <si>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</si>
  <si>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</si>
  <si>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</si>
  <si>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</si>
  <si>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</si>
  <si>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</si>
  <si>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</si>
  <si>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</si>
  <si>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</si>
  <si>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</si>
  <si>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</si>
  <si>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</si>
  <si>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</si>
  <si>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</si>
  <si>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</si>
  <si>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</si>
  <si>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</si>
  <si>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</si>
  <si>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</si>
  <si>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</si>
  <si>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</si>
  <si>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</si>
  <si>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</si>
  <si>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</si>
  <si>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</si>
  <si>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</si>
  <si>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</si>
  <si>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</si>
  <si>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</si>
  <si>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</si>
  <si>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</si>
  <si>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</si>
  <si>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</si>
  <si>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</si>
  <si>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</si>
  <si>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</si>
  <si>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</si>
  <si>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</si>
  <si>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</si>
  <si>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</si>
  <si>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</si>
  <si>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</si>
  <si>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</si>
  <si>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</si>
  <si>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</si>
  <si>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</si>
  <si>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</si>
  <si>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</si>
  <si>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</si>
  <si>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</si>
  <si>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</si>
  <si>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</si>
  <si>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</si>
  <si>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</si>
  <si>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</si>
  <si>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</si>
  <si>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</si>
  <si>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</si>
  <si>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</si>
  <si>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</si>
  <si>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</si>
  <si>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</si>
  <si>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</si>
  <si>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</si>
  <si>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</si>
  <si>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</si>
  <si>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</si>
  <si>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</si>
  <si>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</si>
  <si>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</si>
  <si>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</si>
  <si>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</si>
  <si>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</si>
  <si>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</si>
  <si>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</si>
  <si>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</si>
  <si>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</si>
  <si>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</si>
  <si>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</si>
  <si>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</si>
  <si>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</si>
  <si>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</si>
  <si>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</si>
  <si>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</si>
  <si>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</si>
  <si>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</si>
  <si>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</si>
  <si>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</si>
  <si>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</si>
  <si>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</si>
  <si>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</si>
  <si>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</si>
  <si>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</si>
  <si>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</si>
  <si>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</si>
  <si>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</si>
  <si>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</si>
  <si>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</si>
  <si>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</si>
  <si>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</si>
  <si>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</si>
  <si>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</si>
  <si>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</si>
  <si>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</si>
  <si>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</si>
  <si>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</si>
  <si>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</si>
  <si>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</si>
  <si>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</si>
  <si>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</si>
  <si>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</si>
  <si>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</si>
  <si>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</si>
  <si>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</si>
  <si>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</si>
  <si>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</si>
  <si>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</si>
  <si>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</si>
  <si>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</si>
  <si>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</si>
  <si>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</si>
  <si>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</si>
  <si>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</si>
  <si>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</si>
  <si>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</si>
  <si>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</si>
  <si>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</si>
  <si>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</si>
  <si>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</si>
  <si>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</si>
  <si>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</si>
  <si>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</si>
  <si>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</si>
  <si>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</si>
  <si>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</si>
  <si>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</si>
  <si>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</si>
  <si>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</si>
  <si>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</si>
  <si>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</si>
  <si>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</si>
  <si>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</si>
  <si>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</si>
  <si>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</si>
  <si>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</si>
  <si>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</si>
  <si>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</si>
  <si>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</si>
  <si>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</si>
  <si>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</si>
  <si>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</si>
  <si>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</si>
  <si>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</si>
  <si>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</si>
  <si>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</si>
  <si>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</si>
  <si>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</si>
  <si>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</si>
  <si>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</si>
  <si>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</si>
  <si>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</si>
  <si>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</si>
  <si>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</si>
  <si>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</si>
  <si>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</si>
  <si>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</si>
  <si>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</si>
  <si>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</si>
  <si>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</si>
  <si>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</si>
  <si>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</si>
  <si>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</si>
  <si>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</si>
  <si>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</si>
  <si>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</si>
  <si>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</si>
  <si>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</si>
  <si>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</si>
  <si>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</si>
  <si>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</si>
  <si>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</si>
  <si>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</si>
  <si>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</si>
  <si>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</si>
  <si>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</si>
  <si>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</si>
  <si>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</si>
  <si>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</si>
  <si>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</si>
  <si>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</si>
  <si>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</si>
  <si>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</si>
  <si>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</si>
  <si>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</si>
  <si>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</si>
  <si>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</si>
  <si>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</si>
  <si>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</si>
  <si>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</si>
  <si>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</si>
  <si>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</si>
  <si>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</si>
  <si>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</si>
  <si>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</si>
  <si>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</si>
  <si>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</si>
  <si>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</si>
  <si>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</si>
  <si>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</si>
  <si>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</si>
  <si>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</si>
  <si>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</si>
  <si>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</si>
  <si>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</si>
  <si>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</si>
  <si>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</si>
  <si>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</si>
  <si>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</si>
  <si>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</si>
  <si>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</si>
  <si>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</si>
  <si>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</si>
  <si>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</si>
  <si>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</si>
  <si>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</si>
  <si>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</si>
  <si>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</si>
  <si>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</si>
  <si>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</si>
  <si>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</si>
  <si>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</si>
  <si>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</si>
  <si>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</si>
  <si>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</si>
  <si>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</si>
  <si>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</si>
  <si>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</si>
  <si>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</si>
  <si>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</si>
  <si>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</si>
  <si>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</si>
  <si>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</si>
  <si>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</si>
  <si>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</si>
  <si>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</si>
  <si>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</si>
  <si>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</si>
  <si>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</si>
  <si>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</si>
  <si>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</si>
  <si>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</si>
  <si>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</si>
  <si>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</si>
  <si>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</si>
  <si>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</si>
  <si>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</si>
  <si>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</si>
  <si>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</si>
  <si>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</si>
  <si>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</si>
  <si>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</si>
  <si>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</si>
  <si>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</si>
  <si>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</si>
  <si>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</si>
  <si>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</si>
  <si>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</si>
  <si>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</si>
  <si>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</si>
  <si>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</si>
  <si>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</si>
  <si>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</si>
  <si>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</si>
  <si>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</si>
  <si>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</si>
  <si>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</si>
  <si>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</si>
  <si>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</si>
  <si>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</si>
  <si>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</si>
  <si>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</si>
  <si>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</si>
  <si>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</si>
  <si>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</si>
  <si>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</si>
  <si>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</si>
  <si>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</si>
  <si>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</si>
  <si>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</si>
  <si>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</si>
  <si>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</si>
  <si>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</si>
  <si>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</si>
  <si>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</si>
  <si>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</si>
  <si>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</si>
  <si>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</si>
  <si>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</si>
  <si>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</si>
  <si>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</si>
  <si>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</si>
  <si>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</si>
  <si>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</si>
  <si>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</si>
  <si>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</si>
  <si>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</si>
  <si>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</si>
  <si>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</si>
  <si>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</si>
  <si>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</si>
  <si>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</si>
  <si>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</si>
  <si>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</si>
  <si>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</si>
  <si>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</si>
  <si>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</si>
  <si>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</si>
  <si>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</si>
  <si>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</si>
  <si>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</si>
  <si>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</si>
  <si>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</si>
  <si>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</si>
  <si>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</si>
  <si>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</si>
  <si>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</si>
  <si>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</si>
  <si>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</si>
  <si>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</si>
  <si>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</si>
  <si>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</si>
  <si>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</si>
  <si>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</si>
  <si>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</si>
  <si>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</si>
  <si>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</si>
  <si>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</si>
  <si>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</si>
  <si>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</si>
  <si>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</si>
  <si>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</si>
  <si>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</si>
  <si>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</si>
  <si>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</si>
  <si>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</si>
  <si>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</si>
  <si>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</si>
  <si>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</si>
  <si>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</si>
  <si>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</si>
  <si>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</si>
  <si>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</si>
  <si>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</si>
  <si>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</si>
  <si>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</si>
  <si>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</si>
  <si>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</si>
  <si>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</si>
  <si>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</si>
  <si>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</si>
  <si>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</si>
  <si>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</si>
  <si>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</si>
  <si>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</si>
  <si>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</si>
  <si>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</si>
  <si>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</si>
  <si>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</si>
  <si>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</si>
  <si>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</si>
  <si>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</si>
  <si>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</si>
  <si>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</si>
  <si>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</si>
  <si>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</si>
  <si>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</si>
  <si>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</si>
  <si>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</si>
  <si>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</si>
  <si>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</si>
  <si>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</si>
  <si>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</si>
  <si>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</si>
  <si>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</si>
  <si>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</si>
  <si>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</si>
  <si>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</si>
  <si>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</si>
  <si>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</si>
  <si>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</si>
  <si>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</si>
  <si>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</si>
  <si>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</si>
  <si>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</si>
  <si>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</si>
  <si>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</si>
  <si>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</si>
  <si>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</si>
  <si>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</si>
  <si>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</si>
  <si>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</si>
  <si>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</si>
  <si>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</si>
  <si>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</si>
  <si>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</si>
  <si>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</si>
  <si>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</si>
  <si>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</si>
  <si>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</si>
  <si>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</si>
  <si>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</si>
  <si>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</si>
  <si>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</si>
  <si>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</si>
  <si>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</si>
  <si>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</si>
  <si>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</si>
  <si>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</si>
  <si>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</si>
  <si>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</si>
  <si>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</si>
  <si>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</si>
  <si>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</si>
  <si>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</si>
  <si>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</si>
  <si>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</si>
  <si>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</si>
  <si>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</si>
  <si>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</si>
  <si>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</si>
  <si>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</si>
  <si>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</si>
  <si>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</si>
  <si>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</si>
  <si>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</si>
  <si>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</si>
  <si>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</si>
  <si>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</si>
  <si>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</si>
  <si>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</si>
  <si>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</si>
  <si>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</si>
  <si>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</si>
  <si>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</si>
  <si>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</si>
  <si>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</si>
  <si>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</si>
  <si>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</si>
  <si>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</si>
  <si>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</si>
  <si>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</si>
  <si>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</si>
  <si>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</si>
  <si>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</si>
  <si>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</si>
  <si>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</si>
  <si>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</si>
  <si>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</si>
  <si>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</si>
  <si>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</si>
  <si>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</si>
  <si>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</si>
  <si>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</si>
  <si>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</si>
  <si>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</si>
  <si>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</si>
  <si>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</si>
  <si>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</si>
  <si>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</si>
  <si>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</si>
  <si>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</si>
  <si>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</si>
  <si>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</si>
  <si>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</si>
  <si>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</si>
  <si>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</si>
  <si>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</si>
  <si>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</si>
  <si>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</si>
  <si>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</si>
  <si>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</si>
  <si>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</si>
  <si>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</si>
  <si>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</si>
  <si>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</si>
  <si>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</si>
  <si>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</si>
  <si>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</si>
  <si>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</si>
  <si>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</si>
  <si>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</si>
  <si>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</si>
  <si>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</si>
  <si>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</si>
  <si>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</si>
  <si>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</si>
  <si>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</si>
  <si>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</si>
  <si>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</si>
  <si>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</si>
  <si>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</si>
  <si>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</si>
  <si>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</si>
  <si>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</si>
  <si>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</si>
  <si>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</si>
  <si>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</si>
  <si>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</si>
  <si>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</si>
  <si>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</si>
  <si>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</si>
  <si>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</si>
  <si>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</si>
  <si>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</si>
  <si>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</si>
  <si>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</si>
  <si>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</si>
  <si>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</si>
  <si>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</si>
  <si>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</si>
  <si>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</si>
  <si>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</si>
  <si>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</si>
  <si>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</si>
  <si>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</si>
  <si>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</si>
  <si>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</si>
  <si>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</si>
  <si>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</si>
  <si>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</si>
  <si>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</si>
  <si>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</si>
  <si>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</si>
  <si>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</si>
  <si>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</si>
  <si>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</si>
  <si>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</si>
  <si>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</si>
  <si>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</si>
  <si>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</si>
  <si>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</si>
  <si>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</si>
  <si>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</si>
  <si>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</si>
  <si>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</si>
  <si>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</si>
  <si>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</si>
  <si>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</si>
  <si>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</si>
  <si>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</si>
  <si>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</si>
  <si>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</si>
  <si>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</si>
  <si>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</si>
  <si>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</si>
  <si>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</si>
  <si>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</si>
  <si>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</si>
  <si>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</si>
  <si>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</si>
  <si>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</si>
  <si>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</si>
  <si>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</si>
  <si>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</si>
  <si>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</si>
  <si>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</si>
  <si>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</si>
  <si>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</si>
  <si>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</si>
  <si>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</si>
  <si>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</si>
  <si>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</si>
  <si>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</si>
  <si>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</si>
  <si>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</si>
  <si>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</si>
  <si>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</si>
  <si>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</si>
  <si>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</si>
  <si>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</si>
  <si>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</si>
  <si>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</si>
  <si>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</si>
  <si>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</si>
  <si>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</si>
  <si>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</si>
  <si>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</si>
  <si>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</si>
  <si>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</si>
  <si>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</si>
  <si>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</si>
  <si>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</si>
  <si>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</si>
  <si>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</si>
  <si>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</si>
  <si>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</si>
  <si>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</si>
  <si>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</si>
  <si>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</si>
  <si>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</si>
  <si>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</si>
  <si>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</si>
  <si>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</si>
  <si>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</si>
  <si>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</si>
  <si>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</si>
  <si>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</si>
  <si>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</si>
  <si>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</si>
  <si>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</si>
  <si>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</si>
  <si>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</si>
  <si>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</si>
  <si>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</si>
  <si>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</si>
  <si>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</si>
  <si>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</si>
  <si>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</si>
  <si>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</si>
  <si>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</si>
  <si>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</si>
  <si>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</si>
  <si>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</si>
  <si>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</si>
  <si>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</si>
  <si>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</si>
  <si>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</si>
  <si>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</si>
  <si>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</si>
  <si>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</si>
  <si>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</si>
  <si>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</si>
  <si>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</si>
  <si>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</si>
  <si>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</si>
  <si>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</si>
  <si>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</si>
  <si>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</si>
  <si>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</si>
  <si>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</si>
  <si>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</si>
  <si>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</si>
  <si>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</si>
  <si>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</si>
  <si>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</si>
  <si>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</si>
  <si>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</si>
  <si>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</si>
  <si>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</si>
  <si>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</si>
  <si>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</si>
  <si>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</si>
  <si>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</si>
  <si>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</si>
  <si>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</si>
  <si>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</si>
  <si>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</si>
  <si>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</si>
  <si>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</si>
  <si>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</si>
  <si>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</si>
  <si>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</si>
  <si>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</si>
  <si>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</si>
  <si>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</si>
  <si>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</si>
  <si>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</si>
  <si>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</si>
  <si>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</si>
  <si>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</si>
  <si>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</si>
  <si>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</si>
  <si>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</si>
  <si>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</si>
  <si>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</si>
  <si>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</si>
  <si>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</si>
  <si>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</si>
  <si>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</si>
  <si>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</si>
  <si>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</si>
  <si>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</si>
  <si>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</si>
  <si>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</si>
  <si>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</si>
  <si>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</si>
  <si>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</si>
  <si>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</si>
  <si>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</si>
  <si>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</si>
  <si>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</si>
  <si>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</si>
  <si>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</si>
  <si>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</si>
  <si>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</si>
  <si>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</si>
  <si>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</si>
  <si>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</si>
  <si>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</si>
  <si>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</si>
  <si>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</si>
  <si>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</si>
  <si>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</si>
  <si>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</si>
  <si>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</si>
  <si>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</si>
  <si>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</si>
  <si>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</si>
  <si>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</si>
  <si>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</si>
  <si>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</si>
  <si>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</si>
  <si>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</si>
  <si>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</si>
  <si>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</si>
  <si>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</si>
  <si>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</si>
  <si>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</si>
  <si>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</si>
  <si>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</si>
  <si>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</si>
  <si>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</si>
  <si>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</si>
  <si>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</si>
  <si>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</si>
  <si>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</si>
  <si>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</si>
  <si>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</si>
  <si>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</si>
  <si>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</si>
  <si>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</si>
  <si>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</si>
  <si>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</si>
  <si>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</si>
  <si>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</si>
  <si>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</si>
  <si>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</si>
  <si>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</si>
  <si>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</si>
  <si>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</si>
  <si>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</si>
  <si>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</si>
  <si>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</si>
  <si>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</si>
  <si>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</si>
  <si>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</si>
  <si>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</si>
  <si>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</si>
  <si>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</si>
  <si>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</si>
  <si>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</si>
  <si>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</si>
  <si>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</si>
  <si>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</si>
  <si>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</si>
  <si>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</si>
  <si>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</si>
  <si>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</si>
  <si>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</si>
  <si>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</si>
  <si>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</si>
  <si>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</si>
  <si>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</si>
  <si>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</si>
  <si>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</si>
  <si>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</si>
  <si>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</si>
  <si>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</si>
  <si>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</si>
  <si>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</si>
  <si>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</si>
  <si>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</si>
  <si>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</si>
  <si>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</si>
  <si>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</si>
  <si>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</si>
  <si>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</si>
  <si>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</si>
  <si>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</si>
  <si>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</si>
  <si>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</si>
  <si>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</si>
  <si>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</si>
  <si>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</si>
  <si>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</si>
  <si>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</si>
  <si>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</si>
  <si>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</si>
  <si>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</si>
  <si>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</si>
  <si>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</si>
  <si>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</si>
  <si>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</si>
  <si>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</si>
  <si>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</si>
  <si>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</si>
  <si>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</si>
  <si>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</si>
  <si>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</si>
  <si>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</si>
  <si>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</si>
  <si>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</si>
  <si>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</si>
  <si>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</si>
  <si>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</si>
  <si>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</si>
  <si>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</si>
  <si>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</si>
  <si>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</si>
  <si>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</si>
  <si>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</si>
  <si>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</si>
  <si>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</si>
  <si>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</si>
  <si>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</si>
  <si>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</si>
  <si>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</si>
  <si>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</si>
  <si>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</si>
  <si>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</si>
  <si>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</si>
  <si>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</si>
  <si>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</si>
  <si>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</si>
  <si>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</si>
  <si>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</si>
  <si>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</si>
  <si>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</si>
  <si>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</si>
  <si>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</si>
  <si>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</si>
  <si>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</si>
  <si>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</si>
  <si>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</si>
  <si>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</si>
  <si>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</si>
  <si>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</si>
  <si>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</si>
  <si>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</si>
  <si>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</si>
  <si>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</si>
  <si>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</si>
  <si>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</si>
  <si>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</si>
  <si>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</si>
  <si>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</si>
  <si>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</si>
  <si>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</si>
  <si>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</si>
  <si>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</si>
  <si>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</si>
  <si>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</si>
  <si>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</si>
  <si>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</si>
  <si>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</si>
  <si>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</si>
  <si>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</si>
  <si>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</si>
  <si>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</si>
  <si>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</si>
  <si>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</si>
  <si>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</si>
  <si>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</si>
  <si>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</si>
  <si>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</si>
  <si>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</si>
  <si>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</si>
  <si>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</si>
  <si>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</si>
  <si>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</si>
  <si>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</si>
  <si>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</si>
  <si>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</si>
  <si>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</si>
  <si>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</si>
  <si>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</si>
  <si>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</si>
  <si>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</si>
  <si>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</si>
  <si>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</si>
  <si>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</si>
  <si>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</si>
  <si>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</si>
  <si>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</si>
  <si>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</si>
  <si>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</si>
  <si>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</si>
  <si>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</si>
  <si>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</si>
  <si>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</si>
  <si>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</si>
  <si>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</si>
  <si>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</si>
  <si>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</si>
  <si>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</si>
  <si>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</si>
  <si>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</si>
  <si>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</si>
  <si>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</si>
  <si>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</si>
  <si>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</si>
  <si>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</si>
  <si>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</si>
  <si>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</si>
  <si>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</si>
  <si>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</si>
  <si>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</si>
  <si>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</si>
  <si>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</si>
  <si>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</si>
  <si>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</si>
  <si>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</si>
  <si>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</si>
  <si>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</si>
  <si>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</si>
  <si>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</si>
  <si>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</si>
  <si>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</si>
  <si>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</si>
  <si>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</si>
  <si>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</si>
  <si>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</si>
  <si>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</si>
  <si>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</si>
  <si>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</si>
  <si>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</si>
  <si>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</si>
  <si>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</si>
  <si>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</si>
  <si>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</si>
  <si>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</si>
  <si>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</si>
  <si>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</si>
  <si>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</si>
  <si>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</si>
  <si>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</si>
  <si>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</si>
  <si>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</si>
  <si>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</si>
  <si>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</si>
  <si>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</si>
  <si>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</si>
  <si>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</si>
  <si>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</si>
  <si>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</si>
  <si>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</si>
  <si>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</si>
  <si>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</si>
  <si>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</si>
  <si>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</si>
  <si>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</si>
  <si>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</si>
  <si>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</si>
  <si>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</si>
  <si>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</si>
  <si>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</si>
  <si>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</si>
  <si>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</si>
  <si>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</si>
  <si>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</si>
  <si>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</si>
  <si>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</si>
  <si>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</si>
  <si>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</si>
  <si>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</si>
  <si>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</si>
  <si>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</si>
  <si>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</si>
  <si>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</si>
  <si>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</si>
  <si>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</si>
  <si>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</si>
  <si>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</si>
  <si>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</si>
  <si>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</si>
  <si>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</si>
  <si>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</si>
  <si>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</si>
  <si>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</si>
  <si>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</si>
  <si>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</si>
  <si>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</si>
  <si>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</si>
  <si>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</si>
  <si>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</si>
  <si>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</si>
  <si>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</si>
  <si>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</si>
  <si>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</si>
  <si>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</si>
  <si>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</si>
  <si>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</si>
  <si>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</si>
  <si>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</si>
  <si>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</si>
  <si>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</si>
  <si>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</si>
  <si>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</si>
  <si>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</si>
  <si>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</si>
  <si>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</si>
  <si>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</si>
  <si>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</si>
  <si>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</si>
  <si>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</si>
  <si>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</si>
  <si>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</si>
  <si>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</si>
  <si>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</si>
  <si>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</si>
  <si>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</si>
  <si>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</si>
  <si>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</si>
  <si>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</si>
  <si>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</si>
  <si>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</si>
  <si>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</si>
  <si>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</si>
  <si>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</si>
  <si>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</si>
  <si>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</si>
  <si>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</si>
  <si>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</si>
  <si>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</si>
  <si>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</si>
  <si>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</si>
  <si>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</si>
  <si>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</si>
  <si>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</si>
  <si>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</si>
  <si>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</si>
  <si>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</si>
  <si>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</si>
  <si>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</si>
  <si>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</si>
  <si>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</si>
  <si>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</si>
  <si>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</si>
  <si>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</si>
  <si>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</si>
  <si>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</si>
  <si>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</si>
  <si>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</si>
  <si>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</si>
  <si>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</si>
  <si>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</si>
  <si>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</si>
  <si>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</si>
  <si>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</si>
  <si>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</si>
  <si>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</si>
  <si>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</si>
  <si>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</si>
  <si>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</si>
  <si>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</si>
  <si>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</si>
  <si>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</si>
  <si>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</si>
  <si>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</si>
  <si>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</si>
  <si>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</si>
  <si>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</si>
  <si>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</si>
  <si>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</si>
  <si>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</si>
  <si>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</si>
  <si>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</si>
  <si>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</si>
  <si>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</si>
  <si>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</si>
  <si>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</si>
  <si>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</si>
  <si>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</si>
  <si>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</si>
  <si>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</si>
  <si>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</si>
  <si>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</si>
  <si>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</si>
  <si>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</si>
  <si>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</si>
  <si>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</si>
  <si>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</si>
  <si>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</si>
  <si>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</si>
  <si>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</si>
  <si>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</si>
  <si>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</si>
  <si>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</si>
  <si>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</si>
  <si>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</si>
  <si>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</si>
  <si>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</si>
  <si>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</si>
  <si>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</si>
  <si>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</si>
  <si>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</si>
  <si>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</si>
  <si>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</si>
  <si>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</si>
  <si>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</si>
  <si>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</si>
  <si>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</si>
  <si>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</si>
  <si>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</si>
  <si>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</si>
  <si>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</si>
  <si>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</si>
  <si>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</si>
  <si>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</si>
  <si>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</si>
  <si>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</si>
  <si>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</si>
  <si>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</si>
  <si>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</si>
  <si>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</si>
  <si>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</si>
  <si>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</si>
  <si>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</si>
  <si>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</si>
  <si>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</si>
  <si>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</si>
  <si>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</si>
  <si>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</si>
  <si>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</si>
  <si>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</si>
  <si>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</si>
  <si>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</si>
  <si>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</si>
  <si>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</si>
  <si>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</si>
  <si>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</si>
  <si>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</si>
  <si>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</si>
  <si>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</si>
  <si>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</si>
  <si>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</si>
  <si>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</si>
  <si>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</si>
  <si>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</si>
  <si>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</si>
  <si>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</si>
  <si>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</si>
  <si>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</si>
  <si>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</si>
  <si>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</si>
  <si>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</si>
  <si>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</si>
  <si>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</si>
  <si>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</si>
  <si>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</si>
  <si>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</si>
  <si>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</si>
  <si>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</si>
  <si>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</si>
  <si>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</si>
  <si>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</si>
  <si>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</si>
  <si>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</si>
  <si>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</si>
  <si>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</si>
  <si>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</si>
  <si>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</si>
  <si>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</si>
  <si>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</si>
  <si>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</si>
  <si>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</si>
  <si>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</si>
  <si>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</si>
  <si>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</si>
  <si>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</si>
  <si>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</si>
  <si>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</si>
  <si>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</si>
  <si>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</si>
  <si>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</si>
  <si>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</si>
  <si>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</si>
  <si>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</si>
  <si>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</si>
  <si>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</si>
  <si>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</si>
  <si>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</si>
  <si>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</si>
  <si>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</si>
  <si>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</si>
  <si>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</si>
  <si>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</si>
  <si>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</si>
  <si>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</si>
  <si>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</si>
  <si>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</si>
  <si>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</si>
  <si>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</si>
  <si>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</si>
  <si>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</si>
  <si>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</si>
  <si>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</si>
  <si>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</si>
  <si>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</si>
  <si>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</si>
  <si>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</si>
  <si>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</si>
  <si>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</si>
  <si>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</si>
  <si>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</si>
  <si>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</si>
  <si>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</si>
  <si>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</si>
  <si>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</si>
  <si>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</si>
  <si>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</si>
  <si>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</si>
  <si>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</si>
  <si>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</si>
  <si>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</si>
  <si>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</si>
  <si>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</si>
  <si>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</si>
  <si>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</si>
  <si>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</si>
  <si>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</si>
  <si>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</si>
  <si>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</si>
  <si>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</si>
  <si>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</si>
  <si>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</si>
  <si>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</si>
  <si>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</si>
  <si>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</si>
  <si>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</si>
  <si>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</si>
  <si>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</si>
  <si>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</si>
  <si>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</si>
  <si>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</si>
  <si>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</si>
  <si>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</si>
  <si>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</si>
  <si>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</si>
  <si>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</si>
  <si>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</si>
  <si>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</si>
  <si>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</si>
  <si>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</si>
  <si>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</si>
  <si>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</si>
  <si>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</si>
  <si>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</si>
  <si>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</si>
  <si>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</si>
  <si>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</si>
  <si>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</si>
  <si>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</si>
  <si>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</si>
  <si>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</si>
  <si>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</si>
  <si>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</si>
  <si>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</si>
  <si>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</si>
  <si>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</si>
  <si>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</si>
  <si>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</si>
  <si>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</si>
  <si>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</si>
  <si>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</si>
  <si>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</si>
  <si>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</si>
  <si>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</si>
  <si>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</si>
  <si>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</si>
  <si>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</si>
  <si>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</si>
  <si>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</si>
  <si>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</si>
  <si>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</si>
  <si>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</si>
  <si>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</si>
  <si>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</si>
  <si>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</si>
  <si>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</si>
  <si>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</si>
  <si>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</si>
  <si>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</si>
  <si>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</si>
  <si>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</si>
  <si>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</si>
  <si>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</si>
  <si>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</si>
  <si>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</si>
  <si>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</si>
  <si>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</si>
  <si>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</si>
  <si>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</si>
  <si>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</si>
  <si>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</si>
  <si>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</si>
  <si>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</si>
  <si>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</si>
  <si>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</si>
  <si>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</si>
  <si>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</si>
  <si>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</si>
  <si>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</si>
  <si>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</si>
  <si>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</si>
  <si>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</si>
  <si>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</si>
  <si>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</si>
  <si>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</si>
  <si>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</si>
  <si>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</si>
  <si>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</si>
  <si>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</si>
  <si>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</si>
  <si>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</si>
  <si>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</si>
  <si>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</si>
  <si>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</si>
  <si>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</si>
  <si>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</si>
  <si>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</si>
  <si>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</si>
  <si>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</si>
  <si>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</si>
  <si>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</si>
  <si>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</si>
  <si>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</si>
  <si>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</si>
  <si>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</si>
  <si>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</si>
  <si>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</si>
  <si>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</si>
  <si>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</si>
  <si>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</si>
  <si>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</si>
  <si>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</si>
  <si>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</si>
  <si>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</si>
  <si>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</si>
  <si>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</si>
  <si>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</si>
  <si>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</si>
  <si>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</si>
  <si>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</si>
  <si>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</si>
  <si>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</si>
  <si>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</si>
  <si>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</si>
  <si>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</si>
  <si>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</si>
  <si>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</si>
  <si>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</si>
  <si>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</si>
  <si>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</si>
  <si>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</si>
  <si>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</si>
  <si>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</si>
  <si>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</si>
  <si>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</si>
  <si>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</si>
  <si>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</si>
  <si>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</si>
  <si>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</si>
  <si>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</si>
  <si>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</si>
  <si>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</si>
  <si>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</si>
  <si>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</si>
  <si>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</si>
  <si>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</si>
  <si>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</si>
  <si>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</si>
  <si>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</si>
  <si>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</si>
  <si>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</si>
  <si>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</si>
  <si>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</si>
  <si>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</si>
  <si>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</si>
  <si>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</si>
  <si>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</si>
  <si>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</si>
  <si>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</si>
  <si>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</si>
  <si>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</si>
  <si>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</si>
  <si>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</si>
  <si>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</si>
  <si>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</si>
  <si>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</si>
  <si>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</si>
  <si>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</si>
  <si>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</si>
  <si>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</si>
  <si>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</si>
  <si>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</si>
  <si>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</si>
  <si>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</si>
  <si>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</si>
  <si>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</si>
  <si>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</si>
  <si>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</si>
  <si>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</si>
  <si>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</si>
  <si>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</si>
  <si>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</si>
  <si>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</si>
  <si>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</si>
  <si>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</si>
  <si>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</si>
  <si>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</si>
  <si>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</si>
  <si>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</si>
  <si>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</si>
  <si>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</si>
  <si>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</si>
  <si>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</si>
  <si>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</si>
  <si>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</si>
  <si>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</si>
  <si>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</si>
  <si>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</si>
  <si>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</si>
  <si>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</si>
  <si>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</si>
  <si>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</si>
  <si>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</si>
  <si>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</si>
  <si>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</si>
  <si>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</si>
  <si>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</si>
  <si>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</si>
  <si>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</si>
  <si>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</si>
  <si>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</si>
  <si>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</si>
  <si>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</si>
  <si>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</si>
  <si>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</si>
  <si>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</si>
  <si>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</si>
  <si>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</si>
  <si>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</si>
  <si>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</si>
  <si>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</si>
  <si>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</si>
  <si>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</si>
  <si>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</si>
  <si>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</si>
  <si>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</si>
  <si>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</si>
  <si>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</si>
  <si>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</si>
  <si>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</si>
  <si>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</si>
  <si>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</si>
  <si>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</si>
  <si>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</si>
  <si>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</si>
  <si>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</si>
  <si>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</si>
  <si>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</si>
  <si>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</si>
  <si>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</si>
  <si>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</si>
  <si>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</si>
  <si>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</si>
  <si>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</si>
  <si>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</si>
  <si>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</si>
  <si>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</si>
  <si>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</si>
  <si>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</si>
  <si>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</si>
  <si>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</si>
  <si>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</si>
  <si>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</si>
  <si>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</si>
  <si>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</si>
  <si>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</si>
  <si>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</si>
  <si>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</si>
  <si>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</si>
  <si>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</si>
  <si>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</si>
  <si>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</si>
  <si>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</si>
  <si>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</si>
  <si>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</si>
  <si>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</si>
  <si>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</si>
  <si>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</si>
  <si>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</si>
  <si>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</si>
  <si>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</si>
  <si>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</si>
  <si>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</si>
  <si>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</si>
  <si>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</si>
  <si>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</si>
  <si>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</si>
  <si>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</si>
  <si>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</si>
  <si>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</si>
  <si>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</si>
  <si>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</si>
  <si>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</si>
  <si>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</si>
  <si>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</si>
  <si>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</si>
  <si>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</si>
  <si>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</si>
  <si>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</si>
  <si>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</si>
  <si>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</si>
  <si>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</si>
  <si>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</si>
  <si>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</si>
  <si>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</si>
  <si>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</si>
  <si>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</si>
  <si>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</si>
  <si>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</si>
  <si>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</si>
  <si>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</si>
  <si>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</si>
  <si>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</si>
  <si>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</si>
  <si>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</si>
  <si>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</si>
  <si>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</si>
  <si>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</si>
  <si>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</si>
  <si>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</si>
  <si>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</si>
  <si>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</si>
  <si>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</si>
  <si>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</si>
  <si>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</si>
  <si>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</si>
  <si>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</si>
  <si>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</si>
  <si>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</si>
  <si>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</si>
  <si>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</si>
  <si>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</si>
  <si>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</si>
  <si>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</si>
  <si>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</si>
  <si>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</si>
  <si>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</si>
  <si>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</si>
  <si>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</si>
  <si>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</si>
  <si>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</si>
  <si>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</si>
  <si>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</si>
  <si>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</si>
  <si>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</si>
  <si>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</si>
  <si>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</si>
  <si>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</si>
  <si>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</si>
  <si>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</si>
  <si>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</si>
  <si>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</si>
  <si>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</si>
  <si>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</si>
  <si>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</si>
  <si>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</si>
  <si>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</si>
  <si>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</si>
  <si>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</si>
  <si>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</si>
  <si>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</si>
  <si>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</si>
  <si>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</si>
  <si>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</si>
  <si>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</si>
  <si>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</si>
  <si>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</si>
  <si>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</si>
  <si>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</si>
  <si>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</si>
  <si>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</si>
  <si>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</si>
  <si>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</si>
  <si>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</si>
  <si>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</si>
  <si>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</si>
  <si>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</si>
  <si>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</si>
  <si>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</si>
  <si>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</si>
  <si>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</si>
  <si>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</si>
  <si>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</si>
  <si>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</si>
  <si>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</si>
  <si>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</si>
  <si>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</si>
  <si>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</si>
  <si>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</si>
  <si>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</si>
  <si>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</si>
  <si>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</si>
  <si>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</si>
  <si>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</si>
  <si>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</si>
  <si>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</si>
  <si>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</si>
  <si>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</si>
  <si>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</si>
  <si>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</si>
  <si>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</si>
  <si>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</si>
  <si>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</si>
  <si>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</si>
  <si>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</si>
  <si>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</si>
  <si>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</si>
  <si>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</si>
  <si>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</si>
  <si>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</si>
  <si>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</si>
  <si>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</si>
  <si>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</si>
  <si>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</si>
  <si>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</si>
  <si>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</si>
  <si>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</si>
  <si>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</si>
  <si>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</si>
  <si>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</si>
  <si>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</si>
  <si>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</si>
  <si>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</si>
  <si>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</si>
  <si>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</si>
  <si>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</si>
  <si>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</si>
  <si>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</si>
  <si>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</si>
  <si>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</si>
  <si>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</si>
  <si>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</si>
  <si>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</si>
  <si>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</si>
  <si>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</si>
  <si>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</si>
  <si>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</si>
  <si>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</si>
  <si>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</si>
  <si>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</si>
  <si>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</si>
  <si>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</si>
  <si>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</si>
  <si>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</si>
  <si>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</si>
  <si>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</si>
  <si>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</si>
  <si>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</si>
  <si>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</si>
  <si>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</si>
  <si>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</si>
  <si>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</si>
  <si>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</si>
  <si>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</si>
  <si>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</si>
  <si>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</si>
  <si>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</si>
  <si>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</si>
  <si>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</si>
  <si>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</si>
  <si>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</si>
  <si>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</si>
  <si>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</si>
  <si>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</si>
  <si>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</si>
  <si>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</si>
  <si>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</si>
  <si>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</si>
  <si>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</si>
  <si>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</si>
  <si>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</si>
  <si>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</si>
  <si>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</si>
  <si>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</si>
  <si>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</si>
  <si>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</si>
  <si>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</si>
  <si>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</si>
  <si>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</si>
  <si>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</si>
  <si>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</si>
  <si>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</si>
  <si>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</si>
  <si>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</si>
  <si>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</si>
  <si>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</si>
  <si>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</si>
  <si>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</si>
  <si>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</si>
  <si>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</si>
  <si>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</si>
  <si>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</si>
  <si>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</si>
  <si>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</si>
  <si>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</si>
  <si>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</si>
  <si>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</si>
  <si>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</si>
  <si>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</si>
  <si>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</si>
  <si>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</si>
  <si>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</si>
  <si>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</si>
  <si>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</si>
  <si>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</si>
  <si>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</si>
  <si>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</si>
  <si>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</si>
  <si>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</si>
  <si>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</si>
  <si>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</si>
  <si>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</si>
  <si>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</si>
  <si>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</si>
  <si>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</si>
  <si>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</si>
  <si>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</si>
  <si>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</si>
  <si>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</si>
  <si>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</si>
  <si>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</si>
  <si>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</si>
  <si>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</si>
  <si>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</si>
  <si>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</si>
  <si>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</si>
  <si>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</si>
  <si>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</si>
  <si>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</si>
  <si>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</si>
  <si>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</si>
  <si>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</si>
  <si>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</si>
  <si>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</si>
  <si>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</si>
  <si>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</si>
  <si>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</si>
  <si>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</si>
  <si>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</si>
  <si>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</si>
  <si>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</si>
  <si>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</si>
  <si>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</si>
  <si>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</si>
  <si>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</si>
  <si>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</si>
  <si>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</si>
  <si>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</si>
  <si>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</si>
  <si>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</si>
  <si>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</si>
  <si>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</si>
  <si>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</si>
  <si>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</si>
  <si>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</si>
  <si>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</si>
  <si>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</si>
  <si>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</si>
  <si>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</si>
  <si>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</si>
  <si>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</si>
  <si>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</si>
  <si>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</si>
  <si>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</si>
  <si>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</si>
  <si>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</si>
  <si>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</si>
  <si>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</si>
  <si>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</si>
  <si>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</si>
  <si>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</si>
  <si>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</si>
  <si>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</si>
  <si>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</si>
  <si>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</si>
  <si>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</si>
  <si>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</si>
  <si>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</si>
  <si>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</si>
  <si>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</si>
  <si>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</si>
  <si>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</si>
  <si>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</si>
  <si>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</si>
  <si>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</si>
  <si>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</si>
  <si>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</si>
  <si>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</si>
  <si>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</si>
  <si>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</si>
  <si>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</si>
  <si>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</si>
  <si>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</si>
  <si>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</si>
  <si>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</si>
  <si>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</si>
  <si>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</si>
  <si>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</si>
  <si>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</si>
  <si>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</si>
  <si>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</si>
  <si>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</si>
  <si>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</si>
  <si>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</si>
  <si>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</si>
  <si>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</si>
  <si>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</si>
  <si>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</si>
  <si>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</si>
  <si>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</si>
  <si>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</si>
  <si>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</si>
  <si>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</si>
  <si>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</si>
  <si>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</si>
  <si>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</si>
  <si>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</si>
  <si>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</si>
  <si>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</si>
  <si>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</si>
  <si>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</si>
  <si>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</si>
  <si>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</si>
  <si>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</si>
  <si>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</si>
  <si>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</si>
  <si>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</si>
  <si>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</si>
  <si>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</si>
  <si>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</si>
  <si>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</si>
  <si>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</si>
  <si>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</si>
  <si>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</si>
  <si>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</si>
  <si>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</si>
  <si>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</si>
  <si>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</si>
  <si>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</si>
  <si>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</si>
  <si>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</si>
  <si>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</si>
  <si>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</si>
  <si>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</si>
  <si>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</si>
  <si>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</si>
  <si>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</si>
  <si>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</si>
  <si>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</si>
  <si>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</si>
  <si>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</si>
  <si>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</si>
  <si>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</si>
  <si>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</si>
  <si>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</si>
  <si>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</si>
  <si>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</si>
  <si>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</si>
  <si>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</si>
  <si>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</si>
  <si>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</si>
  <si>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</si>
  <si>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</si>
  <si>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</si>
  <si>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</si>
  <si>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</si>
  <si>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</si>
  <si>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</si>
  <si>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</si>
  <si>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</si>
  <si>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</si>
  <si>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</si>
  <si>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</si>
  <si>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</si>
  <si>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</si>
  <si>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</si>
  <si>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</si>
  <si>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</si>
  <si>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</si>
  <si>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</si>
  <si>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</si>
  <si>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</si>
  <si>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</si>
  <si>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</si>
  <si>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</si>
  <si>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</si>
  <si>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</si>
  <si>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</si>
  <si>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</si>
  <si>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</si>
  <si>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</si>
  <si>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</si>
  <si>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</si>
  <si>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</si>
  <si>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</si>
  <si>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</si>
  <si>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</si>
  <si>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</si>
  <si>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</si>
  <si>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</si>
  <si>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</si>
  <si>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</si>
  <si>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</si>
  <si>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</si>
  <si>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</si>
  <si>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</si>
  <si>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</si>
  <si>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</si>
  <si>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</si>
  <si>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</si>
  <si>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</si>
  <si>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</si>
  <si>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</si>
  <si>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</si>
  <si>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</si>
  <si>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</si>
  <si>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</si>
  <si>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</si>
  <si>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</si>
  <si>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</si>
  <si>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</si>
  <si>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</si>
  <si>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</si>
  <si>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</si>
  <si>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</si>
  <si>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</si>
  <si>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</si>
  <si>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</si>
  <si>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</si>
  <si>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</si>
  <si>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</si>
  <si>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</si>
  <si>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</si>
  <si>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</si>
  <si>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</si>
  <si>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</si>
  <si>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</si>
  <si>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</si>
  <si>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</si>
  <si>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</si>
  <si>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</si>
  <si>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</si>
  <si>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</si>
  <si>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</si>
  <si>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</si>
  <si>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</si>
  <si>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</si>
  <si>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</si>
  <si>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</si>
  <si>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</si>
  <si>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</si>
  <si>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</si>
  <si>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</si>
  <si>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</si>
  <si>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</si>
  <si>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</si>
  <si>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</si>
  <si>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</si>
  <si>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</si>
  <si>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</si>
  <si>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</si>
  <si>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</si>
  <si>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</si>
  <si>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</si>
  <si>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</si>
  <si>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</si>
  <si>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</si>
  <si>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</si>
  <si>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</si>
  <si>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</si>
  <si>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</si>
  <si>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</si>
  <si>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</si>
  <si>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</si>
  <si>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</si>
  <si>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</si>
  <si>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</si>
  <si>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</si>
  <si>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</si>
  <si>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</si>
  <si>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</si>
  <si>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</si>
  <si>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</si>
  <si>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</si>
  <si>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</si>
  <si>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</si>
  <si>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</si>
  <si>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</si>
  <si>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</si>
  <si>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</si>
  <si>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</si>
  <si>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</si>
  <si>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</si>
  <si>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</si>
  <si>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</si>
  <si>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</si>
  <si>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</si>
  <si>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</si>
  <si>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</si>
  <si>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</si>
  <si>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</si>
  <si>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</si>
  <si>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</si>
  <si>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</si>
  <si>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</si>
  <si>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</si>
  <si>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</si>
  <si>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</si>
  <si>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</si>
  <si>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</si>
  <si>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</si>
  <si>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</si>
  <si>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</si>
  <si>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</si>
  <si>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</si>
  <si>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</si>
  <si>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</si>
  <si>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</si>
  <si>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</si>
  <si>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</si>
  <si>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</si>
  <si>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</si>
  <si>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</si>
  <si>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</si>
  <si>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</si>
  <si>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</si>
  <si>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</si>
  <si>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</si>
  <si>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</si>
  <si>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</si>
  <si>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</si>
  <si>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</si>
  <si>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</si>
  <si>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</si>
  <si>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</si>
  <si>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</si>
  <si>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</si>
  <si>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</si>
  <si>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</si>
  <si>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</si>
  <si>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</si>
  <si>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</si>
  <si>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</si>
  <si>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</si>
  <si>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</si>
  <si>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</si>
  <si>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</si>
  <si>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</si>
  <si>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</si>
  <si>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</si>
  <si>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</si>
  <si>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</si>
  <si>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</si>
  <si>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</si>
  <si>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</si>
  <si>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</si>
  <si>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</si>
  <si>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</si>
  <si>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</si>
  <si>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</si>
  <si>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</si>
  <si>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</si>
  <si>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</si>
  <si>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</si>
  <si>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</si>
  <si>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</si>
  <si>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</si>
  <si>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</si>
  <si>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</si>
  <si>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</si>
  <si>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</si>
  <si>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</si>
  <si>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</si>
  <si>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</si>
  <si>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</si>
  <si>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</si>
  <si>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</si>
  <si>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</si>
  <si>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</si>
  <si>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</si>
  <si>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</si>
  <si>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</si>
  <si>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</si>
  <si>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</si>
  <si>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</si>
  <si>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</si>
  <si>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</si>
  <si>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</si>
  <si>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</si>
  <si>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</si>
  <si>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</si>
  <si>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</si>
  <si>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</si>
  <si>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</si>
  <si>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</si>
  <si>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</si>
  <si>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</si>
  <si>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</si>
  <si>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</si>
  <si>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</si>
  <si>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</si>
  <si>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</si>
  <si>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</si>
  <si>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</si>
  <si>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</si>
  <si>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</si>
  <si>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</si>
  <si>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</si>
  <si>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</si>
  <si>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</si>
  <si>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</si>
  <si>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</si>
  <si>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</si>
  <si>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</si>
  <si>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</si>
  <si>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</si>
  <si>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</si>
  <si>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</si>
  <si>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</si>
  <si>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</si>
  <si>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</si>
  <si>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</si>
  <si>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</si>
  <si>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</si>
  <si>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</si>
  <si>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</si>
  <si>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</si>
  <si>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</si>
  <si>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</si>
  <si>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</si>
  <si>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</si>
  <si>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</si>
  <si>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</si>
  <si>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</si>
  <si>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</si>
  <si>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</si>
  <si>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</si>
  <si>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</si>
  <si>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</si>
  <si>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</si>
  <si>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</si>
  <si>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</si>
  <si>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</si>
  <si>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</si>
  <si>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</si>
  <si>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</si>
  <si>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</si>
  <si>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</si>
  <si>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</si>
  <si>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</si>
  <si>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</si>
  <si>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</si>
  <si>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</si>
  <si>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</si>
  <si>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</si>
  <si>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</si>
  <si>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</si>
  <si>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</si>
  <si>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</si>
  <si>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</si>
  <si>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</si>
  <si>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</si>
  <si>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</si>
  <si>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</si>
  <si>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</si>
  <si>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</si>
  <si>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</si>
  <si>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</si>
  <si>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</si>
  <si>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</si>
  <si>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</si>
  <si>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</si>
  <si>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</si>
  <si>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</si>
  <si>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</si>
  <si>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</si>
  <si>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</si>
  <si>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</si>
  <si>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</si>
  <si>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</si>
  <si>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</si>
  <si>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</si>
  <si>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</si>
  <si>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</si>
  <si>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</si>
  <si>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</si>
  <si>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</si>
  <si>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</si>
  <si>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</si>
  <si>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</si>
  <si>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</si>
  <si>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</si>
  <si>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</si>
  <si>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</si>
  <si>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</si>
  <si>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</si>
  <si>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</si>
  <si>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</si>
  <si>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</si>
  <si>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</si>
  <si>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</si>
  <si>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</si>
  <si>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</si>
  <si>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</si>
  <si>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</si>
  <si>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</si>
  <si>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</si>
  <si>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</si>
  <si>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</si>
  <si>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</si>
  <si>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</si>
  <si>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</si>
  <si>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</si>
  <si>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</si>
  <si>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</si>
  <si>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</si>
  <si>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</si>
  <si>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</si>
  <si>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</si>
  <si>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</si>
  <si>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</si>
  <si>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</si>
  <si>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</si>
  <si>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</si>
  <si>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</si>
  <si>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</si>
  <si>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</si>
  <si>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</si>
  <si>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</si>
  <si>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</si>
  <si>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</si>
  <si>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</si>
  <si>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</si>
  <si>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</si>
  <si>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</si>
  <si>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</si>
  <si>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</si>
  <si>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</si>
  <si>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</si>
  <si>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</si>
  <si>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</si>
  <si>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</si>
  <si>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</si>
  <si>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</si>
  <si>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</si>
  <si>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</si>
  <si>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</si>
  <si>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</si>
  <si>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</si>
  <si>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</si>
  <si>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</si>
  <si>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</si>
  <si>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</si>
  <si>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</si>
  <si>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</si>
  <si>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</si>
  <si>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</si>
  <si>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</si>
  <si>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</si>
  <si>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</si>
  <si>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</si>
  <si>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</si>
  <si>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</si>
  <si>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</si>
  <si>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</si>
  <si>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</si>
  <si>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</si>
  <si>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</si>
  <si>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</si>
  <si>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</si>
  <si>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</si>
  <si>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</si>
  <si>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</si>
  <si>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</si>
  <si>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</si>
  <si>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</si>
  <si>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</si>
  <si>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</si>
  <si>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</si>
  <si>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</si>
  <si>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</si>
  <si>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</si>
  <si>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</si>
  <si>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</si>
  <si>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</si>
  <si>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</si>
  <si>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</si>
  <si>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</si>
  <si>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</si>
  <si>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</si>
  <si>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</si>
  <si>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</si>
  <si>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</si>
  <si>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</si>
  <si>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</si>
  <si>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</si>
  <si>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</si>
  <si>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</si>
  <si>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</si>
  <si>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</si>
  <si>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</si>
  <si>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</si>
  <si>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</si>
  <si>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</si>
  <si>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</si>
  <si>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</si>
  <si>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</si>
  <si>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</si>
  <si>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</si>
  <si>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</si>
  <si>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</si>
  <si>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</si>
  <si>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</si>
  <si>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</si>
  <si>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</si>
  <si>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</si>
  <si>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</si>
  <si>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</si>
  <si>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</si>
  <si>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</si>
  <si>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</si>
  <si>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</si>
  <si>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</si>
  <si>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</si>
  <si>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</si>
  <si>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</si>
  <si>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</si>
  <si>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</si>
  <si>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</si>
  <si>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</si>
  <si>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</si>
  <si>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</si>
  <si>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</si>
  <si>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</si>
  <si>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</si>
  <si>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</si>
  <si>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</si>
  <si>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</si>
  <si>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</si>
  <si>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</si>
  <si>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</si>
  <si>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</si>
  <si>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</si>
  <si>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</si>
  <si>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</si>
  <si>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</si>
  <si>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</si>
  <si>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</si>
  <si>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</si>
  <si>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</si>
  <si>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</si>
  <si>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</si>
  <si>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</si>
  <si>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</si>
  <si>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</si>
  <si>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</si>
  <si>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</si>
  <si>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</si>
  <si>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</si>
  <si>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</si>
  <si>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</si>
  <si>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</si>
  <si>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</si>
  <si>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</si>
  <si>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</si>
  <si>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</si>
  <si>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</si>
  <si>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</si>
  <si>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</si>
  <si>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</si>
  <si>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</si>
  <si>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</si>
  <si>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</si>
  <si>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</si>
  <si>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</si>
  <si>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</si>
  <si>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</si>
  <si>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</si>
  <si>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</si>
  <si>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</si>
  <si>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</si>
  <si>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</si>
  <si>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</si>
  <si>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</si>
  <si>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</si>
  <si>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</si>
  <si>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</si>
  <si>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</si>
  <si>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</si>
  <si>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</si>
  <si>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</si>
  <si>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</si>
  <si>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</si>
  <si>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</si>
  <si>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</si>
  <si>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</si>
  <si>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</si>
  <si>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</si>
  <si>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</si>
  <si>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</si>
  <si>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</si>
  <si>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</si>
  <si>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</si>
  <si>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</si>
  <si>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</si>
  <si>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</si>
  <si>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</si>
  <si>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</si>
  <si>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</si>
  <si>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</si>
  <si>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</si>
  <si>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</si>
  <si>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</si>
  <si>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</si>
  <si>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</si>
  <si>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</si>
  <si>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</si>
  <si>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</si>
  <si>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</si>
  <si>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</si>
  <si>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</si>
  <si>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</si>
  <si>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</si>
  <si>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</si>
  <si>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</si>
  <si>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</si>
  <si>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</si>
  <si>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</si>
  <si>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</si>
  <si>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</si>
  <si>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</si>
  <si>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</si>
  <si>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</si>
  <si>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</si>
  <si>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</si>
  <si>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</si>
  <si>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</si>
  <si>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</si>
  <si>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</si>
  <si>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</si>
  <si>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</si>
  <si>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</si>
  <si>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</si>
  <si>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</si>
  <si>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</si>
  <si>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</si>
  <si>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</si>
  <si>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</si>
  <si>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</si>
  <si>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</si>
  <si>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</si>
  <si>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</si>
  <si>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</si>
  <si>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</si>
  <si>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</si>
  <si>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</si>
  <si>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</si>
  <si>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</si>
  <si>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</si>
  <si>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</si>
  <si>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</si>
  <si>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</si>
  <si>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</si>
  <si>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</si>
  <si>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</si>
  <si>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</si>
  <si>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</si>
  <si>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</si>
  <si>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</si>
  <si>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</si>
  <si>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</si>
  <si>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</si>
  <si>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</si>
  <si>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</si>
  <si>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</si>
  <si>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</si>
  <si>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</si>
  <si>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</si>
  <si>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</si>
  <si>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</si>
  <si>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</si>
  <si>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</si>
  <si>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</si>
  <si>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</si>
  <si>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</si>
  <si>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</si>
  <si>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</si>
  <si>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</si>
  <si>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</si>
  <si>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</si>
  <si>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</si>
  <si>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</si>
  <si>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</si>
  <si>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</si>
  <si>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</si>
  <si>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</si>
  <si>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</si>
  <si>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</si>
  <si>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</si>
  <si>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</si>
  <si>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</si>
  <si>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</si>
  <si>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</si>
  <si>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</si>
  <si>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</si>
  <si>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</si>
  <si>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</si>
  <si>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</si>
  <si>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</si>
  <si>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</si>
  <si>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</si>
  <si>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</si>
  <si>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</si>
  <si>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</si>
  <si>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</si>
  <si>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</si>
  <si>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</si>
  <si>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</si>
  <si>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</si>
  <si>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</si>
  <si>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</si>
  <si>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</si>
  <si>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</si>
  <si>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</si>
  <si>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</si>
  <si>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</si>
  <si>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</si>
  <si>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</si>
  <si>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</si>
  <si>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</si>
  <si>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</si>
  <si>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</si>
  <si>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</si>
  <si>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</si>
  <si>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</si>
  <si>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</si>
  <si>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</si>
  <si>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</si>
  <si>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</si>
  <si>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</si>
  <si>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</si>
  <si>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</si>
  <si>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</si>
  <si>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</si>
  <si>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</si>
  <si>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</si>
  <si>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</si>
  <si>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</si>
  <si>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</si>
  <si>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</si>
  <si>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</si>
  <si>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</si>
  <si>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</si>
  <si>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</si>
  <si>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</si>
  <si>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</si>
  <si>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</si>
  <si>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</si>
  <si>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</si>
  <si>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</si>
  <si>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</si>
  <si>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</si>
  <si>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</si>
  <si>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</si>
  <si>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</si>
  <si>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</si>
  <si>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</si>
  <si>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</si>
  <si>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</si>
  <si>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</si>
  <si>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</si>
  <si>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</si>
  <si>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</si>
  <si>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</si>
  <si>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</si>
  <si>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</si>
  <si>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</si>
  <si>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</si>
  <si>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</si>
  <si>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</si>
  <si>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</si>
  <si>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</si>
  <si>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</si>
  <si>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</si>
  <si>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</si>
  <si>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</si>
  <si>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</si>
  <si>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</si>
  <si>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</si>
  <si>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</si>
  <si>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</si>
  <si>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</si>
  <si>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</si>
  <si>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</si>
  <si>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</si>
  <si>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</si>
  <si>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</si>
  <si>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</si>
  <si>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</si>
  <si>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</si>
  <si>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</si>
  <si>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</si>
  <si>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</si>
  <si>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</si>
  <si>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</si>
  <si>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</si>
  <si>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</si>
  <si>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</si>
  <si>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</si>
  <si>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</si>
  <si>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</si>
  <si>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</si>
  <si>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</si>
  <si>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</si>
  <si>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</si>
  <si>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</si>
  <si>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</si>
  <si>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</si>
  <si>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</si>
  <si>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</si>
  <si>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</si>
  <si>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</si>
  <si>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</si>
  <si>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</si>
  <si>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</si>
  <si>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</si>
  <si>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</si>
  <si>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</si>
  <si>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</si>
  <si>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</si>
  <si>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</si>
  <si>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</si>
  <si>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</si>
  <si>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</si>
  <si>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</si>
  <si>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</si>
  <si>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</si>
  <si>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</si>
  <si>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</si>
  <si>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</si>
  <si>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</si>
  <si>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</si>
  <si>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</si>
  <si>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</si>
  <si>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</si>
  <si>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</si>
  <si>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</si>
  <si>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</si>
  <si>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</si>
  <si>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</si>
  <si>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</si>
  <si>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</si>
  <si>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</si>
  <si>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</si>
  <si>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</si>
  <si>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</si>
  <si>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</si>
  <si>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</si>
  <si>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</si>
  <si>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</si>
  <si>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</si>
  <si>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</si>
  <si>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</si>
  <si>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</si>
  <si>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</si>
  <si>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</si>
  <si>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</si>
  <si>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</si>
  <si>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</si>
  <si>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</si>
  <si>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</si>
  <si>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</si>
  <si>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</si>
  <si>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</si>
  <si>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</si>
  <si>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</si>
  <si>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</si>
  <si>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</si>
  <si>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</si>
  <si>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</si>
  <si>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</si>
  <si>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</si>
  <si>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</si>
  <si>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</si>
  <si>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</si>
  <si>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</si>
  <si>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</si>
  <si>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</si>
  <si>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</si>
  <si>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</si>
  <si>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</si>
  <si>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</si>
  <si>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</si>
  <si>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</si>
  <si>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</si>
  <si>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</si>
  <si>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</si>
  <si>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</si>
  <si>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</si>
  <si>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</si>
  <si>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</si>
  <si>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</si>
  <si>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</si>
  <si>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</si>
  <si>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</si>
  <si>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</si>
  <si>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</si>
  <si>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</si>
  <si>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</si>
  <si>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</si>
  <si>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</si>
  <si>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</si>
  <si>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</si>
  <si>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</si>
  <si>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</si>
  <si>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</si>
  <si>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</si>
  <si>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</si>
  <si>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</si>
  <si>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</si>
  <si>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</si>
  <si>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</si>
  <si>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</si>
  <si>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</si>
  <si>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</si>
  <si>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</si>
  <si>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</si>
  <si>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</si>
  <si>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</si>
  <si>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</si>
  <si>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</si>
  <si>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</si>
  <si>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</si>
  <si>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</si>
  <si>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</si>
  <si>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</si>
  <si>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</si>
  <si>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</si>
  <si>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</si>
  <si>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</si>
  <si>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</si>
  <si>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</si>
  <si>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</si>
  <si>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</si>
  <si>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</si>
  <si>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</si>
  <si>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</si>
  <si>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</si>
  <si>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</si>
  <si>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</si>
  <si>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</si>
  <si>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</si>
  <si>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</si>
  <si>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</si>
  <si>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</si>
  <si>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</si>
  <si>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</si>
  <si>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</si>
  <si>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</si>
  <si>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</si>
  <si>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</si>
  <si>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</si>
  <si>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</si>
  <si>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</si>
  <si>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</si>
  <si>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</si>
  <si>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</si>
  <si>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</si>
  <si>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</si>
  <si>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</si>
  <si>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</si>
  <si>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</si>
  <si>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</si>
  <si>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</si>
  <si>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</si>
  <si>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</si>
  <si>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</si>
  <si>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</si>
  <si>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</si>
  <si>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</si>
  <si>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</si>
  <si>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</si>
  <si>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</si>
  <si>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</si>
  <si>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</si>
  <si>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</si>
  <si>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</si>
  <si>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</si>
  <si>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</si>
  <si>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</si>
  <si>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</si>
  <si>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</si>
  <si>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</si>
  <si>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</si>
  <si>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</si>
  <si>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</si>
  <si>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</si>
  <si>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</si>
  <si>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</si>
  <si>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</si>
  <si>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</si>
  <si>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</si>
  <si>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</si>
  <si>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</si>
  <si>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</si>
  <si>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</si>
  <si>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</si>
  <si>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</si>
  <si>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</si>
  <si>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</si>
  <si>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</si>
  <si>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</si>
  <si>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</si>
  <si>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</si>
  <si>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</si>
  <si>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</si>
  <si>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</si>
  <si>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</si>
  <si>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</si>
  <si>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</si>
  <si>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</si>
  <si>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</si>
  <si>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</si>
  <si>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</si>
  <si>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</si>
  <si>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</si>
  <si>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</si>
  <si>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</si>
  <si>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</si>
  <si>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</si>
  <si>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</si>
  <si>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</si>
  <si>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</si>
  <si>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</si>
  <si>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</si>
  <si>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</si>
  <si>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</si>
  <si>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</si>
  <si>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</si>
  <si>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</si>
  <si>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</si>
  <si>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</si>
  <si>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</si>
  <si>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</si>
  <si>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</si>
  <si>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</si>
  <si>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</si>
  <si>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</si>
  <si>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</si>
  <si>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</si>
  <si>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</si>
  <si>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</si>
  <si>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</si>
  <si>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</si>
  <si>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</si>
  <si>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</si>
  <si>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</si>
  <si>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</si>
  <si>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</si>
  <si>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</si>
  <si>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</si>
  <si>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</si>
  <si>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</si>
  <si>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</si>
  <si>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</si>
  <si>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</si>
  <si>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</si>
  <si>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</si>
  <si>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</si>
  <si>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</si>
  <si>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</si>
  <si>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</si>
  <si>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</si>
  <si>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</si>
  <si>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</si>
  <si>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</si>
  <si>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</si>
  <si>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</si>
  <si>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</si>
  <si>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</si>
  <si>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</si>
  <si>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</si>
  <si>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</si>
  <si>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</si>
  <si>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</si>
  <si>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</si>
  <si>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</si>
  <si>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</si>
  <si>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</si>
  <si>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</si>
  <si>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</si>
  <si>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</si>
  <si>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</si>
  <si>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</si>
  <si>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</si>
  <si>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</si>
  <si>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</si>
  <si>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</si>
  <si>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</si>
  <si>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</si>
  <si>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</si>
  <si>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</si>
  <si>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</si>
  <si>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</si>
  <si>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</si>
  <si>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</si>
  <si>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</si>
  <si>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</si>
  <si>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</si>
  <si>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</si>
  <si>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</si>
  <si>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</si>
  <si>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</si>
  <si>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</si>
  <si>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</si>
  <si>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</si>
  <si>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</si>
  <si>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</si>
  <si>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</si>
  <si>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</si>
  <si>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</si>
  <si>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</si>
  <si>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</si>
  <si>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</si>
  <si>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</si>
  <si>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</si>
  <si>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</si>
  <si>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</si>
  <si>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</si>
  <si>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</si>
  <si>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</si>
  <si>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</si>
  <si>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</si>
  <si>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</si>
  <si>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</si>
  <si>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</si>
  <si>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</si>
  <si>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</si>
  <si>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</si>
  <si>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</si>
  <si>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</si>
  <si>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</si>
  <si>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</si>
  <si>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</si>
  <si>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</si>
  <si>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</si>
  <si>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</si>
  <si>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</si>
  <si>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</si>
  <si>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</si>
  <si>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</si>
  <si>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</si>
  <si>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</si>
  <si>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</si>
  <si>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</si>
  <si>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</si>
  <si>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</si>
  <si>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</si>
  <si>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</si>
  <si>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</si>
  <si>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</si>
  <si>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</si>
  <si>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</si>
  <si>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</si>
  <si>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</si>
  <si>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</si>
  <si>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</si>
  <si>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</si>
  <si>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</si>
  <si>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</si>
  <si>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</si>
  <si>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</si>
  <si>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</si>
  <si>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</si>
  <si>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</si>
  <si>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</si>
  <si>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</si>
  <si>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</si>
  <si>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</si>
  <si>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</si>
  <si>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</si>
  <si>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</si>
  <si>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</si>
  <si>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</si>
  <si>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</si>
  <si>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</si>
  <si>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</si>
  <si>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</si>
  <si>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</si>
  <si>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</si>
  <si>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</si>
  <si>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</si>
  <si>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</si>
  <si>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</si>
  <si>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</si>
  <si>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</si>
  <si>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</si>
  <si>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</si>
  <si>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</si>
  <si>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</si>
  <si>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</si>
  <si>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</si>
  <si>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</si>
  <si>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</si>
  <si>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</si>
  <si>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</si>
  <si>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</si>
  <si>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</si>
  <si>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</si>
  <si>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</si>
  <si>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</si>
  <si>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</si>
  <si>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</si>
  <si>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</si>
  <si>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</si>
  <si>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</si>
  <si>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</si>
  <si>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</si>
  <si>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</si>
  <si>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</si>
  <si>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</si>
  <si>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</si>
  <si>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</si>
  <si>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</si>
  <si>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</si>
  <si>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</si>
  <si>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</si>
  <si>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</si>
  <si>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</si>
  <si>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</si>
  <si>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</si>
  <si>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</si>
  <si>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</si>
  <si>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</si>
  <si>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</si>
  <si>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</si>
  <si>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</si>
  <si>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</si>
  <si>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</si>
  <si>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</si>
  <si>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</si>
  <si>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</si>
  <si>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</si>
  <si>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</si>
  <si>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</si>
  <si>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</si>
  <si>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</si>
  <si>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</si>
  <si>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</si>
  <si>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</si>
  <si>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</si>
  <si>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</si>
  <si>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</si>
  <si>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</si>
  <si>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</si>
  <si>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</si>
  <si>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</si>
  <si>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</si>
  <si>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</si>
  <si>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</si>
  <si>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</si>
  <si>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</si>
  <si>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</si>
  <si>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</si>
  <si>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</si>
  <si>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</si>
  <si>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</si>
  <si>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</si>
  <si>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</si>
  <si>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</si>
  <si>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</si>
  <si>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</si>
  <si>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</si>
  <si>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</si>
  <si>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</si>
  <si>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</si>
  <si>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</si>
  <si>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</si>
  <si>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</si>
  <si>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</si>
  <si>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</si>
  <si>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</si>
  <si>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</si>
  <si>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</si>
  <si>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</si>
  <si>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</si>
  <si>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</si>
  <si>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</si>
  <si>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</si>
  <si>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</si>
  <si>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</si>
  <si>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</si>
  <si>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</si>
  <si>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</si>
  <si>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</si>
  <si>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</si>
  <si>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</si>
  <si>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</si>
  <si>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</si>
  <si>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</si>
  <si>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</si>
  <si>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</si>
  <si>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</si>
  <si>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</si>
  <si>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</si>
  <si>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</si>
  <si>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</si>
  <si>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</si>
  <si>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</si>
  <si>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</si>
  <si>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</si>
  <si>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</si>
  <si>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</si>
  <si>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</si>
  <si>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</si>
  <si>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</si>
  <si>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</si>
  <si>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</si>
  <si>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</si>
  <si>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</si>
  <si>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</si>
  <si>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</si>
  <si>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</si>
  <si>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</si>
  <si>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</si>
  <si>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</si>
  <si>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</si>
  <si>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</si>
  <si>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</si>
  <si>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</si>
  <si>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</si>
  <si>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</si>
  <si>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</si>
  <si>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</si>
  <si>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</si>
  <si>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</si>
  <si>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</si>
  <si>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</si>
  <si>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</si>
  <si>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</si>
  <si>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</si>
  <si>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</si>
  <si>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</si>
  <si>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</si>
  <si>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</si>
  <si>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</si>
  <si>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</si>
  <si>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</si>
  <si>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</si>
  <si>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</si>
  <si>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</si>
  <si>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</si>
  <si>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</si>
  <si>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</si>
  <si>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</si>
  <si>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</si>
  <si>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</si>
  <si>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</si>
  <si>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</si>
  <si>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</si>
  <si>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</si>
  <si>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</si>
  <si>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</si>
  <si>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</si>
  <si>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</si>
  <si>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</si>
  <si>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</si>
  <si>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</si>
  <si>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</si>
  <si>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</si>
  <si>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</si>
  <si>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</si>
  <si>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</si>
  <si>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</si>
  <si>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</si>
  <si>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</si>
  <si>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</si>
  <si>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</si>
  <si>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</si>
  <si>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</si>
  <si>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</si>
  <si>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</si>
  <si>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</si>
  <si>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</si>
  <si>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</si>
  <si>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</si>
  <si>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</si>
  <si>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</si>
  <si>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</si>
  <si>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</si>
  <si>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</si>
  <si>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</si>
  <si>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</si>
  <si>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</si>
  <si>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</si>
  <si>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</si>
  <si>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</si>
  <si>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</si>
  <si>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</si>
  <si>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</si>
  <si>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</si>
  <si>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</si>
  <si>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</si>
  <si>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</si>
  <si>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</si>
  <si>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</si>
  <si>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</si>
  <si>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</si>
  <si>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</si>
  <si>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</si>
  <si>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</si>
  <si>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</si>
  <si>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</si>
  <si>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</si>
  <si>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</si>
  <si>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</si>
  <si>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</si>
  <si>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</si>
  <si>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</si>
  <si>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</si>
  <si>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</si>
  <si>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</si>
  <si>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</si>
  <si>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</si>
  <si>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</si>
  <si>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</si>
  <si>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</si>
  <si>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</si>
  <si>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</si>
  <si>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</si>
  <si>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</si>
  <si>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</si>
  <si>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</si>
  <si>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</si>
  <si>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</si>
  <si>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</si>
  <si>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</si>
  <si>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</si>
  <si>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</si>
  <si>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</si>
  <si>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</si>
  <si>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</si>
  <si>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</si>
  <si>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</si>
  <si>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</si>
  <si>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</si>
  <si>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</si>
  <si>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</si>
  <si>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</si>
  <si>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</si>
  <si>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</si>
  <si>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</si>
  <si>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</si>
  <si>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</si>
  <si>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</si>
  <si>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</si>
  <si>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</si>
  <si>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</si>
  <si>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</si>
  <si>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</si>
  <si>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</si>
  <si>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</si>
  <si>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</si>
  <si>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</si>
  <si>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</si>
  <si>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</si>
  <si>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</si>
  <si>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</si>
  <si>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</si>
  <si>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</si>
  <si>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</si>
  <si>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</si>
  <si>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</si>
  <si>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</si>
  <si>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</si>
  <si>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</si>
  <si>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</si>
  <si>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</si>
  <si>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</si>
  <si>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</si>
  <si>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</si>
  <si>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</si>
  <si>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</si>
  <si>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</si>
  <si>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</si>
  <si>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</si>
  <si>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</si>
  <si>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</si>
  <si>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</si>
  <si>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</si>
  <si>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</si>
  <si>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</si>
  <si>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</si>
  <si>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</si>
  <si>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</si>
  <si>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</si>
  <si>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</si>
  <si>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</si>
  <si>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</si>
  <si>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</si>
  <si>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</si>
  <si>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</si>
  <si>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</si>
  <si>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</si>
  <si>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</si>
  <si>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</si>
  <si>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</si>
  <si>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</si>
  <si>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</si>
  <si>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</si>
  <si>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</si>
  <si>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</si>
  <si>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</si>
  <si>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</si>
  <si>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</si>
  <si>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</si>
  <si>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</si>
  <si>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</si>
  <si>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</si>
  <si>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</si>
  <si>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</si>
  <si>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</si>
  <si>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</si>
  <si>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</si>
  <si>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</si>
  <si>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</si>
  <si>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</si>
  <si>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</si>
  <si>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</si>
  <si>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</si>
  <si>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</si>
  <si>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</si>
  <si>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</si>
  <si>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</si>
  <si>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</si>
  <si>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</si>
  <si>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</si>
  <si>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</si>
  <si>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</si>
  <si>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</si>
  <si>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</si>
  <si>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</si>
  <si>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</si>
  <si>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</si>
  <si>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</si>
  <si>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</si>
  <si>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</si>
  <si>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</si>
  <si>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</si>
  <si>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</si>
  <si>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</si>
  <si>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</si>
  <si>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</si>
  <si>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</si>
  <si>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</si>
  <si>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</si>
  <si>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</si>
  <si>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</si>
  <si>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</si>
  <si>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</si>
  <si>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</si>
  <si>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</si>
  <si>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</si>
  <si>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</si>
  <si>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</si>
  <si>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</si>
  <si>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</si>
  <si>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</si>
  <si>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</si>
  <si>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</si>
  <si>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</si>
  <si>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</si>
  <si>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</si>
  <si>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</si>
  <si>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</si>
  <si>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</si>
  <si>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</si>
  <si>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</si>
  <si>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</si>
  <si>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</si>
  <si>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</si>
  <si>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</si>
  <si>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</si>
  <si>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</si>
  <si>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</si>
  <si>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</si>
  <si>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</si>
  <si>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</si>
  <si>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</si>
  <si>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</si>
  <si>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</si>
  <si>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</si>
  <si>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</si>
  <si>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</si>
  <si>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</si>
  <si>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</si>
  <si>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</si>
  <si>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</si>
  <si>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</si>
  <si>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</si>
  <si>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</si>
  <si>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</si>
  <si>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</si>
  <si>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</si>
  <si>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</si>
  <si>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</si>
  <si>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</si>
  <si>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</si>
  <si>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</si>
  <si>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</si>
  <si>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</si>
  <si>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</si>
  <si>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</si>
  <si>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</si>
  <si>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</si>
  <si>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</si>
  <si>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</si>
  <si>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</si>
  <si>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</si>
  <si>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</si>
  <si>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</si>
  <si>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</si>
  <si>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</si>
  <si>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</si>
  <si>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</si>
  <si>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</si>
  <si>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</si>
  <si>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</si>
  <si>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</si>
  <si>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</si>
  <si>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</si>
  <si>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</si>
  <si>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</si>
  <si>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</si>
  <si>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</si>
  <si>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</si>
  <si>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</si>
  <si>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</si>
  <si>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</si>
  <si>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</si>
  <si>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</si>
  <si>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</si>
  <si>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</si>
  <si>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</si>
  <si>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</si>
  <si>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</si>
  <si>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</si>
  <si>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</si>
  <si>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</si>
  <si>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</si>
  <si>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</si>
  <si>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</si>
  <si>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</si>
  <si>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</si>
  <si>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</si>
  <si>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</si>
  <si>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</si>
  <si>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</si>
  <si>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</si>
  <si>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</si>
  <si>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</si>
  <si>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</si>
  <si>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</si>
  <si>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</si>
  <si>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</si>
  <si>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</si>
  <si>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</si>
  <si>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</si>
  <si>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</si>
  <si>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</si>
  <si>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</si>
  <si>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</si>
  <si>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</si>
  <si>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</si>
  <si>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</si>
  <si>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</si>
  <si>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</si>
  <si>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</si>
  <si>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</si>
  <si>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</si>
  <si>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</si>
  <si>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</si>
  <si>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</si>
  <si>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</si>
  <si>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</si>
  <si>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</si>
  <si>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</si>
  <si>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</si>
  <si>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</si>
  <si>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</si>
  <si>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</si>
  <si>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</si>
  <si>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</si>
  <si>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</si>
  <si>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</si>
  <si>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</si>
  <si>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</si>
  <si>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</si>
  <si>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</si>
  <si>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</si>
  <si>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</si>
  <si>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</si>
  <si>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</si>
  <si>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</si>
  <si>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</si>
  <si>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</si>
  <si>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</si>
  <si>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</si>
  <si>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</si>
  <si>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</si>
  <si>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</si>
  <si>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</si>
  <si>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</si>
  <si>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</si>
  <si>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</si>
  <si>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</si>
  <si>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</si>
  <si>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</si>
  <si>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</si>
  <si>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</si>
  <si>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</si>
  <si>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</si>
  <si>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</si>
  <si>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</si>
  <si>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</si>
  <si>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</si>
  <si>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</si>
  <si>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</si>
  <si>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</si>
  <si>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</si>
  <si>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</si>
  <si>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</si>
  <si>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</si>
  <si>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</si>
  <si>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</si>
  <si>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</si>
  <si>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</si>
  <si>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</si>
  <si>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</si>
  <si>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</si>
  <si>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</si>
  <si>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</si>
  <si>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</si>
  <si>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</si>
  <si>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</si>
  <si>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</si>
  <si>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</si>
  <si>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</si>
  <si>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</si>
  <si>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</si>
  <si>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</si>
  <si>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</si>
  <si>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</si>
  <si>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</si>
  <si>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</si>
  <si>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</si>
  <si>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</si>
  <si>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</si>
  <si>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</si>
  <si>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</si>
  <si>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</si>
  <si>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</si>
  <si>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</si>
  <si>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</si>
  <si>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</si>
  <si>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</si>
  <si>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</si>
  <si>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</si>
  <si>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</si>
  <si>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</si>
  <si>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</si>
  <si>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</si>
  <si>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</si>
  <si>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</si>
  <si>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</si>
  <si>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</si>
  <si>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</si>
  <si>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</si>
  <si>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</si>
  <si>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</si>
  <si>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</si>
  <si>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</si>
  <si>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</si>
  <si>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</si>
  <si>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</si>
  <si>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</si>
  <si>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</si>
  <si>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</si>
  <si>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</si>
  <si>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</si>
  <si>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</si>
  <si>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</si>
  <si>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</si>
  <si>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</si>
  <si>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</si>
  <si>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</si>
  <si>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</si>
  <si>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</si>
  <si>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</si>
  <si>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</si>
  <si>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</si>
  <si>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</si>
  <si>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</si>
  <si>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</si>
  <si>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</si>
  <si>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</si>
  <si>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</si>
  <si>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</si>
  <si>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</si>
  <si>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</si>
  <si>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</si>
  <si>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</si>
  <si>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</si>
  <si>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</si>
  <si>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</si>
  <si>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</si>
  <si>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</si>
  <si>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</si>
  <si>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</si>
  <si>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</si>
  <si>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</si>
  <si>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</si>
  <si>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</si>
  <si>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</si>
  <si>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</si>
  <si>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</si>
  <si>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</si>
  <si>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</si>
  <si>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</si>
  <si>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</si>
  <si>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</si>
  <si>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</si>
  <si>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</si>
  <si>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</si>
  <si>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</si>
  <si>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</si>
  <si>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</si>
  <si>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</si>
  <si>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</si>
  <si>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</si>
  <si>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</si>
  <si>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</si>
  <si>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</si>
  <si>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</si>
  <si>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</si>
  <si>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</si>
  <si>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</si>
  <si>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</si>
  <si>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</si>
  <si>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</si>
  <si>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</si>
  <si>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</si>
  <si>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</si>
  <si>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</si>
  <si>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</si>
  <si>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</si>
  <si>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</si>
  <si>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</si>
  <si>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</si>
  <si>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</si>
  <si>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</si>
  <si>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</si>
  <si>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</si>
  <si>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</si>
  <si>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</si>
  <si>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</si>
  <si>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</si>
  <si>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</si>
  <si>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</si>
  <si>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</si>
  <si>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</si>
  <si>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</si>
  <si>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</si>
  <si>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</si>
  <si>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</si>
  <si>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</si>
  <si>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</si>
  <si>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</si>
  <si>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</si>
  <si>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</si>
  <si>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</si>
  <si>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</si>
  <si>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</si>
  <si>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</si>
  <si>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</si>
  <si>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</si>
  <si>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</si>
  <si>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</si>
  <si>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</si>
  <si>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</si>
  <si>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</si>
  <si>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</si>
  <si>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</si>
  <si>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</si>
  <si>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</si>
  <si>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</si>
  <si>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</si>
  <si>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</si>
  <si>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</si>
  <si>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</si>
  <si>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</si>
  <si>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</si>
  <si>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</si>
  <si>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</si>
  <si>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</si>
  <si>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</si>
  <si>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</si>
  <si>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</si>
  <si>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</si>
  <si>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</si>
  <si>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</si>
  <si>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</si>
  <si>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</si>
  <si>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</si>
  <si>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</si>
  <si>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</si>
  <si>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</si>
  <si>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</si>
  <si>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</si>
  <si>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</si>
  <si>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</si>
  <si>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</si>
  <si>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</si>
  <si>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</si>
  <si>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</si>
  <si>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</si>
  <si>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</si>
  <si>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</si>
  <si>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</si>
  <si>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</si>
  <si>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</si>
  <si>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</si>
  <si>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</si>
  <si>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</si>
  <si>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</si>
  <si>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</si>
  <si>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</si>
  <si>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</si>
  <si>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</si>
  <si>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</si>
  <si>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</si>
  <si>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</si>
  <si>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</si>
  <si>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</si>
  <si>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</si>
  <si>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</si>
  <si>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</si>
  <si>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</si>
  <si>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</si>
  <si>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</si>
  <si>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</si>
  <si>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</si>
  <si>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</si>
  <si>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</si>
  <si>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</si>
  <si>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</si>
  <si>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</si>
  <si>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</si>
  <si>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</si>
  <si>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</si>
  <si>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</si>
  <si>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</si>
  <si>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</si>
  <si>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</si>
  <si>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</si>
  <si>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</si>
  <si>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</si>
  <si>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</si>
  <si>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</si>
  <si>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</si>
  <si>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</si>
  <si>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</si>
  <si>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</si>
  <si>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</si>
  <si>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</si>
  <si>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</si>
  <si>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</si>
  <si>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</si>
  <si>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</si>
  <si>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</si>
  <si>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</si>
  <si>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</si>
  <si>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</si>
  <si>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</si>
  <si>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</si>
  <si>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</si>
  <si>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</si>
  <si>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</si>
  <si>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</si>
  <si>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</si>
  <si>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</si>
  <si>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</si>
  <si>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</si>
  <si>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</si>
  <si>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</si>
  <si>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</si>
  <si>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</si>
  <si>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</si>
  <si>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</si>
  <si>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</si>
  <si>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</si>
  <si>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</si>
  <si>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</si>
  <si>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</si>
  <si>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</si>
  <si>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</si>
  <si>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</si>
  <si>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</si>
  <si>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</si>
  <si>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</si>
  <si>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</si>
  <si>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</si>
  <si>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</si>
  <si>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</si>
  <si>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</si>
  <si>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</si>
  <si>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</si>
  <si>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</si>
  <si>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</si>
  <si>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</si>
  <si>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</si>
  <si>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</si>
  <si>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</si>
  <si>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</si>
  <si>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</si>
  <si>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</si>
  <si>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</si>
  <si>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</si>
  <si>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</si>
  <si>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</si>
  <si>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</si>
  <si>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</si>
  <si>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</si>
  <si>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</si>
  <si>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</si>
  <si>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</si>
  <si>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</si>
  <si>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</si>
  <si>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</si>
  <si>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</si>
  <si>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</si>
  <si>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</si>
  <si>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</si>
  <si>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</si>
  <si>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</si>
  <si>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</si>
  <si>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</si>
  <si>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</si>
  <si>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</si>
  <si>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</si>
  <si>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</si>
  <si>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</si>
  <si>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</si>
  <si>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</si>
  <si>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</si>
  <si>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</si>
  <si>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</si>
  <si>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</si>
  <si>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</si>
  <si>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</si>
  <si>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</si>
  <si>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</si>
  <si>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</si>
  <si>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</si>
  <si>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</si>
  <si>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</si>
  <si>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</si>
  <si>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</si>
  <si>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</si>
  <si>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</si>
  <si>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</si>
  <si>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</si>
  <si>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</si>
  <si>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</si>
  <si>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</si>
  <si>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</si>
  <si>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</si>
  <si>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</si>
  <si>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</si>
  <si>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</si>
  <si>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</si>
  <si>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</si>
  <si>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</si>
  <si>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</si>
  <si>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</si>
  <si>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</si>
  <si>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</si>
  <si>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</si>
  <si>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</si>
  <si>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</si>
  <si>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</si>
  <si>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</si>
  <si>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</si>
  <si>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</si>
  <si>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</si>
  <si>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</si>
  <si>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</si>
  <si>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</si>
  <si>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</si>
  <si>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</si>
  <si>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</si>
  <si>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</si>
  <si>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</si>
  <si>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</si>
  <si>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</si>
  <si>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</si>
  <si>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</si>
  <si>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</si>
  <si>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</si>
  <si>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</si>
  <si>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</si>
  <si>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</si>
  <si>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</si>
  <si>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</si>
  <si>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</si>
  <si>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</si>
  <si>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</si>
  <si>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</si>
  <si>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</si>
  <si>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</si>
  <si>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</si>
  <si>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</si>
  <si>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</si>
  <si>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</si>
  <si>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</si>
  <si>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</si>
  <si>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</si>
  <si>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</si>
  <si>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</si>
  <si>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</si>
  <si>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</si>
  <si>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</si>
  <si>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</si>
  <si>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</si>
  <si>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</si>
  <si>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</si>
  <si>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</si>
  <si>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</si>
  <si>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</si>
  <si>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</si>
  <si>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</si>
  <si>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</si>
  <si>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</si>
  <si>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</si>
  <si>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</si>
  <si>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</si>
  <si>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</si>
  <si>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</si>
  <si>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</si>
  <si>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</si>
  <si>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</si>
  <si>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</si>
  <si>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</si>
  <si>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</si>
  <si>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</si>
  <si>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</si>
  <si>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</si>
  <si>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</si>
  <si>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</si>
  <si>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</si>
  <si>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</si>
  <si>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</si>
  <si>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</si>
  <si>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</si>
  <si>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</si>
  <si>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</si>
  <si>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</si>
  <si>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</si>
  <si>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</si>
  <si>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</si>
  <si>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</si>
  <si>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</si>
  <si>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</si>
  <si>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</si>
  <si>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</si>
  <si>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</si>
  <si>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</si>
  <si>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</si>
  <si>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</si>
  <si>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</si>
  <si>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</si>
  <si>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</si>
  <si>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</si>
  <si>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</si>
  <si>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</si>
  <si>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</si>
  <si>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</si>
  <si>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</si>
  <si>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</si>
  <si>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</si>
  <si>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</si>
  <si>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</si>
  <si>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</si>
  <si>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</si>
  <si>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</si>
  <si>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</si>
  <si>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</si>
  <si>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</si>
  <si>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</si>
  <si>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</si>
  <si>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</si>
  <si>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</si>
  <si>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</si>
  <si>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</si>
  <si>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</si>
  <si>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</si>
  <si>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</si>
  <si>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</si>
  <si>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</si>
  <si>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</si>
  <si>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</si>
  <si>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</si>
  <si>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</si>
  <si>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</si>
  <si>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</si>
  <si>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</si>
  <si>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</si>
  <si>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</si>
  <si>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</si>
  <si>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</si>
  <si>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</si>
  <si>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</si>
  <si>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</si>
  <si>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</si>
  <si>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</si>
  <si>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</si>
  <si>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</si>
  <si>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</si>
  <si>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</si>
  <si>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</si>
  <si>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</si>
  <si>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</si>
  <si>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</si>
  <si>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</si>
  <si>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</si>
  <si>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</si>
  <si>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</si>
  <si>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</si>
  <si>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</si>
  <si>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</si>
  <si>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</si>
  <si>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</si>
  <si>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</si>
  <si>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</si>
  <si>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</si>
  <si>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</si>
  <si>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</si>
  <si>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</si>
  <si>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</si>
  <si>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</si>
  <si>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</si>
  <si>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</si>
  <si>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</si>
  <si>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</si>
  <si>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</si>
  <si>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</si>
  <si>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</si>
  <si>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</si>
  <si>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</si>
  <si>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</si>
  <si>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</si>
  <si>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</si>
  <si>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</si>
  <si>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</si>
  <si>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</si>
  <si>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</si>
  <si>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</si>
  <si>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</si>
  <si>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</si>
  <si>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</si>
  <si>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</si>
  <si>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</si>
  <si>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</si>
  <si>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</si>
  <si>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</si>
  <si>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</si>
  <si>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</si>
  <si>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</si>
  <si>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</si>
  <si>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</si>
  <si>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</si>
  <si>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</si>
  <si>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</si>
  <si>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</si>
  <si>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</si>
  <si>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</si>
  <si>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</si>
  <si>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</si>
  <si>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</si>
  <si>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</si>
  <si>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</si>
  <si>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</si>
  <si>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</si>
  <si>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</si>
  <si>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</si>
  <si>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</si>
  <si>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</si>
  <si>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</si>
  <si>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</si>
  <si>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</si>
  <si>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</si>
  <si>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</si>
  <si>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</si>
  <si>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</si>
  <si>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</si>
  <si>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</si>
  <si>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</si>
  <si>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</si>
  <si>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</si>
  <si>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</si>
  <si>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</si>
  <si>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</si>
  <si>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</si>
  <si>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</si>
  <si>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</si>
  <si>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</si>
  <si>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</si>
  <si>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</si>
  <si>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</si>
  <si>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</si>
  <si>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</si>
  <si>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</si>
  <si>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</si>
  <si>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</si>
  <si>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</si>
  <si>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</si>
  <si>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</si>
  <si>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</si>
  <si>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</si>
  <si>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</si>
  <si>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</si>
  <si>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</si>
  <si>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</si>
  <si>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</si>
  <si>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</si>
  <si>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</si>
  <si>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</si>
  <si>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</si>
  <si>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</si>
  <si>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</si>
  <si>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</si>
  <si>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</si>
  <si>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</si>
  <si>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</si>
  <si>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</si>
  <si>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</si>
  <si>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</si>
  <si>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</si>
  <si>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</si>
  <si>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</si>
  <si>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</si>
  <si>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</si>
  <si>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</si>
  <si>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</si>
  <si>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</si>
  <si>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</si>
  <si>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</si>
  <si>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</si>
  <si>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</si>
  <si>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</si>
  <si>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</si>
  <si>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</si>
  <si>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</si>
  <si>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</si>
  <si>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</si>
  <si>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</si>
  <si>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</si>
  <si>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</si>
  <si>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</si>
  <si>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</si>
  <si>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</si>
  <si>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</si>
  <si>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</si>
  <si>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</si>
  <si>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</si>
  <si>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</si>
  <si>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</si>
  <si>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</si>
  <si>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</si>
  <si>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</si>
  <si>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</si>
  <si>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</si>
  <si>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</si>
  <si>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</si>
  <si>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</si>
  <si>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</si>
  <si>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</si>
  <si>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</si>
  <si>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</si>
  <si>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</si>
  <si>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</si>
  <si>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</si>
  <si>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</si>
  <si>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</si>
  <si>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</si>
  <si>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</si>
  <si>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</si>
  <si>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</si>
  <si>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</si>
  <si>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</si>
  <si>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</si>
  <si>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</si>
  <si>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</si>
  <si>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</si>
  <si>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</si>
  <si>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</si>
  <si>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</si>
  <si>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</si>
  <si>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</si>
  <si>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</si>
  <si>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</si>
  <si>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</si>
  <si>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</si>
  <si>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</si>
  <si>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</si>
  <si>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</si>
  <si>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</si>
  <si>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</si>
  <si>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</si>
  <si>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</si>
  <si>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</si>
  <si>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</si>
  <si>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</si>
  <si>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</si>
  <si>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</si>
  <si>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</si>
  <si>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</si>
  <si>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</si>
  <si>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</si>
  <si>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</si>
  <si>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</si>
  <si>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</si>
  <si>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</si>
  <si>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</si>
  <si>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</si>
  <si>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</si>
  <si>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</si>
  <si>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</si>
  <si>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</si>
  <si>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</si>
  <si>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</si>
  <si>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</si>
  <si>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</si>
  <si>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</si>
  <si>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</si>
  <si>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</si>
  <si>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</si>
  <si>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</si>
  <si>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</si>
  <si>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</si>
  <si>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</si>
  <si>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</si>
  <si>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</si>
  <si>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</si>
  <si>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</si>
  <si>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</si>
  <si>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</si>
  <si>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</si>
  <si>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</si>
  <si>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</si>
  <si>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</si>
  <si>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</si>
  <si>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</si>
  <si>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</si>
  <si>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</si>
  <si>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</si>
  <si>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</si>
  <si>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</si>
  <si>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</si>
  <si>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</si>
  <si>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</si>
  <si>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</si>
  <si>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</si>
  <si>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</si>
  <si>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</si>
  <si>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</si>
  <si>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</si>
  <si>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</si>
  <si>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</si>
  <si>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</si>
  <si>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</si>
  <si>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</si>
  <si>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</si>
  <si>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</si>
  <si>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</si>
  <si>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</si>
  <si>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</si>
  <si>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</si>
  <si>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</si>
  <si>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</si>
  <si>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</si>
  <si>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</si>
  <si>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</si>
  <si>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</si>
  <si>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</si>
  <si>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</si>
  <si>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</si>
  <si>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</si>
  <si>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</si>
  <si>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</si>
  <si>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</si>
  <si>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</si>
  <si>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</si>
  <si>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</si>
  <si>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</si>
  <si>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</si>
  <si>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</si>
  <si>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</si>
  <si>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</si>
  <si>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</si>
  <si>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</si>
  <si>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</si>
  <si>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</si>
  <si>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</si>
  <si>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</si>
  <si>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</si>
  <si>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</si>
  <si>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</si>
  <si>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</si>
  <si>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</si>
  <si>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</si>
  <si>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</si>
  <si>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</si>
  <si>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</si>
  <si>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</si>
  <si>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</si>
  <si>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</si>
  <si>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</si>
  <si>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</si>
  <si>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</si>
  <si>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</si>
  <si>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</si>
  <si>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</si>
  <si>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</si>
  <si>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</si>
  <si>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</si>
  <si>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</si>
  <si>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</si>
  <si>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</si>
  <si>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</si>
  <si>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</si>
  <si>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</si>
  <si>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</si>
  <si>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</si>
  <si>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</si>
  <si>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</si>
  <si>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</si>
  <si>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</si>
  <si>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</si>
  <si>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</si>
  <si>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</si>
  <si>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</si>
  <si>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</si>
  <si>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</si>
  <si>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</si>
  <si>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</si>
  <si>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</si>
  <si>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</si>
  <si>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</si>
  <si>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</si>
  <si>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</si>
  <si>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</si>
  <si>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</si>
  <si>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</si>
  <si>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</si>
  <si>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</si>
  <si>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</si>
  <si>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</si>
  <si>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</si>
  <si>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</si>
  <si>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</si>
  <si>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</si>
  <si>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</si>
  <si>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</si>
  <si>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</si>
  <si>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</si>
  <si>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</si>
  <si>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</si>
  <si>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</si>
  <si>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</si>
  <si>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</si>
  <si>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</si>
  <si>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</si>
  <si>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</si>
  <si>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</si>
  <si>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</si>
  <si>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</si>
  <si>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</si>
  <si>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</si>
  <si>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</si>
  <si>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</si>
  <si>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</si>
  <si>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</si>
  <si>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</si>
  <si>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</si>
  <si>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</si>
  <si>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</si>
  <si>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</si>
  <si>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</si>
  <si>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</si>
  <si>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</si>
  <si>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</si>
  <si>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</si>
  <si>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</si>
  <si>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</si>
  <si>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</si>
  <si>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</si>
  <si>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</si>
  <si>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</si>
  <si>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</si>
  <si>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</si>
  <si>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</si>
  <si>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</si>
  <si>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</si>
  <si>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</si>
  <si>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</si>
  <si>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</si>
  <si>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</si>
  <si>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</si>
  <si>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</si>
  <si>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</si>
  <si>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</si>
  <si>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</si>
  <si>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</si>
  <si>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</si>
  <si>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</si>
  <si>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</si>
  <si>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</si>
  <si>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</si>
  <si>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</si>
  <si>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</si>
  <si>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</si>
  <si>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</si>
  <si>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</si>
  <si>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</si>
  <si>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</si>
  <si>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</si>
  <si>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</si>
  <si>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</si>
  <si>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</si>
  <si>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</si>
  <si>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</si>
  <si>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</si>
  <si>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</si>
  <si>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</si>
  <si>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</si>
  <si>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</si>
  <si>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</si>
  <si>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</si>
  <si>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</si>
  <si>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</si>
  <si>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</si>
  <si>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</si>
  <si>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</si>
  <si>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</si>
  <si>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</si>
  <si>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</si>
  <si>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</si>
  <si>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</si>
  <si>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</si>
  <si>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</si>
  <si>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</si>
  <si>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</si>
  <si>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</si>
  <si>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</si>
  <si>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</si>
  <si>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</si>
  <si>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</si>
  <si>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</si>
  <si>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</si>
  <si>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</si>
  <si>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</si>
  <si>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</si>
  <si>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</si>
  <si>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</si>
  <si>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</si>
  <si>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</si>
  <si>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</si>
  <si>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</si>
  <si>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</si>
  <si>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</si>
  <si>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</si>
  <si>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</si>
  <si>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</si>
  <si>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</si>
  <si>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</si>
  <si>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</si>
  <si>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</si>
  <si>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</si>
  <si>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</si>
  <si>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</si>
  <si>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</si>
  <si>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</si>
  <si>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</si>
  <si>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</si>
  <si>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</si>
  <si>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</si>
  <si>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</si>
  <si>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</si>
  <si>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</si>
  <si>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</si>
  <si>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</si>
  <si>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</si>
  <si>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</si>
  <si>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</si>
  <si>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</si>
  <si>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</si>
  <si>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</si>
  <si>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</si>
  <si>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</si>
  <si>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</si>
  <si>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</si>
  <si>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</si>
  <si>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</si>
  <si>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</si>
  <si>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</si>
  <si>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</si>
  <si>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</si>
  <si>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</si>
  <si>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</si>
  <si>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</si>
  <si>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</si>
  <si>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</si>
  <si>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</si>
  <si>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</si>
  <si>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</si>
  <si>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</si>
  <si>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</si>
  <si>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</si>
  <si>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</si>
  <si>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</si>
  <si>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</si>
  <si>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</si>
  <si>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</si>
  <si>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</si>
  <si>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</si>
  <si>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</si>
  <si>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</si>
  <si>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</si>
  <si>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</si>
  <si>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</si>
  <si>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</si>
  <si>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</si>
  <si>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</si>
  <si>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</si>
  <si>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</si>
  <si>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</si>
  <si>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</si>
  <si>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</si>
  <si>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</si>
  <si>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</si>
  <si>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</si>
  <si>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</si>
  <si>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</si>
  <si>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</si>
  <si>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</si>
  <si>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</si>
  <si>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</si>
  <si>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</si>
  <si>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</si>
  <si>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</si>
  <si>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</si>
  <si>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</si>
  <si>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</si>
  <si>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</si>
  <si>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</si>
  <si>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</si>
  <si>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</si>
  <si>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</si>
  <si>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</si>
  <si>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</si>
  <si>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</si>
  <si>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</si>
  <si>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</si>
  <si>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</si>
  <si>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</si>
  <si>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</si>
  <si>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</si>
  <si>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</si>
  <si>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</si>
  <si>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</si>
  <si>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</si>
  <si>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</si>
  <si>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</si>
  <si>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</si>
  <si>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</si>
  <si>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</si>
  <si>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</si>
  <si>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</si>
  <si>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</si>
  <si>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</si>
  <si>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</si>
  <si>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</si>
  <si>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</si>
  <si>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</si>
  <si>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</si>
  <si>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</si>
  <si>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</si>
  <si>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</si>
  <si>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</si>
  <si>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</si>
  <si>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</si>
  <si>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</si>
  <si>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</si>
  <si>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</si>
  <si>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</si>
  <si>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</si>
  <si>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</si>
  <si>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</si>
  <si>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</si>
  <si>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</si>
  <si>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</si>
  <si>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</si>
  <si>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</si>
  <si>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</si>
  <si>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</si>
  <si>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</si>
  <si>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</si>
  <si>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</si>
  <si>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</si>
  <si>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</si>
  <si>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</si>
  <si>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</si>
  <si>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</si>
  <si>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</si>
  <si>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</si>
  <si>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</si>
  <si>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</si>
  <si>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</si>
  <si>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</si>
  <si>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</si>
  <si>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</si>
  <si>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</si>
  <si>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</si>
  <si>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</si>
  <si>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</si>
  <si>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</si>
  <si>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</si>
  <si>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</si>
  <si>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</si>
  <si>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</si>
  <si>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</si>
  <si>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</si>
  <si>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</si>
  <si>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</si>
  <si>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</si>
  <si>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</si>
  <si>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</si>
  <si>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</si>
  <si>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</si>
  <si>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</si>
  <si>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</si>
  <si>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</si>
  <si>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</si>
  <si>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</si>
  <si>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</si>
  <si>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</si>
  <si>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</si>
  <si>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</si>
  <si>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</si>
  <si>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</si>
  <si>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</si>
  <si>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</si>
  <si>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</si>
  <si>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</si>
  <si>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</si>
  <si>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</si>
  <si>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</si>
  <si>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</si>
  <si>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</si>
  <si>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</si>
  <si>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</si>
  <si>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</si>
  <si>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</si>
  <si>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</si>
  <si>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</si>
  <si>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</si>
  <si>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</si>
  <si>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</si>
  <si>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</si>
  <si>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</si>
  <si>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</si>
  <si>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</si>
  <si>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</si>
  <si>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</si>
  <si>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</si>
  <si>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</si>
  <si>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</si>
  <si>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</si>
  <si>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</si>
  <si>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</si>
  <si>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</si>
  <si>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</si>
  <si>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</si>
  <si>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</si>
  <si>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</si>
  <si>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</si>
  <si>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</si>
  <si>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</si>
  <si>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</si>
  <si>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</si>
  <si>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</si>
  <si>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</si>
  <si>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</si>
  <si>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</si>
  <si>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</si>
  <si>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</si>
  <si>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</si>
  <si>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</si>
  <si>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</si>
  <si>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</si>
  <si>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</si>
  <si>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</si>
  <si>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</si>
  <si>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</si>
  <si>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</si>
  <si>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</si>
  <si>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</si>
  <si>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</si>
  <si>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</si>
  <si>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</si>
  <si>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</si>
  <si>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</si>
  <si>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</si>
  <si>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</si>
  <si>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</si>
  <si>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</si>
  <si>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</si>
  <si>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</si>
  <si>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</si>
  <si>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</si>
  <si>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</si>
  <si>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</si>
  <si>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</si>
  <si>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</si>
  <si>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</si>
  <si>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</si>
  <si>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</si>
  <si>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</si>
  <si>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</si>
  <si>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</si>
  <si>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</si>
  <si>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</si>
  <si>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</si>
  <si>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</si>
  <si>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</si>
  <si>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</si>
  <si>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</si>
  <si>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</si>
  <si>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</si>
  <si>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</si>
  <si>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</si>
  <si>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</si>
  <si>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</si>
  <si>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</si>
  <si>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</si>
  <si>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</si>
  <si>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</si>
  <si>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</si>
  <si>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</si>
  <si>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</si>
  <si>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</si>
  <si>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</si>
  <si>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</si>
  <si>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</si>
  <si>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</si>
  <si>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</si>
  <si>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</si>
  <si>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</si>
  <si>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</si>
  <si>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</si>
  <si>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</si>
  <si>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</si>
  <si>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</si>
  <si>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</si>
  <si>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</si>
  <si>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</si>
  <si>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</si>
  <si>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</si>
  <si>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</si>
  <si>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</si>
  <si>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</si>
  <si>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</si>
  <si>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</si>
  <si>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</si>
  <si>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</si>
  <si>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</si>
  <si>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</si>
  <si>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</si>
  <si>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</si>
  <si>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</si>
  <si>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</si>
  <si>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</si>
  <si>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</si>
  <si>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</si>
  <si>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</si>
  <si>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</si>
  <si>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</si>
  <si>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</si>
  <si>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</si>
  <si>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</si>
  <si>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</si>
  <si>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</si>
  <si>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</si>
  <si>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</si>
  <si>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</si>
  <si>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</si>
  <si>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</si>
  <si>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</si>
  <si>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</si>
  <si>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</si>
  <si>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</si>
  <si>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</si>
  <si>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</si>
  <si>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</si>
  <si>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</si>
  <si>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</si>
  <si>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</si>
  <si>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</si>
  <si>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</si>
  <si>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</si>
  <si>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</si>
  <si>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</si>
  <si>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</si>
  <si>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</si>
  <si>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</si>
  <si>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</si>
  <si>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</si>
  <si>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</si>
  <si>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</si>
  <si>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</si>
  <si>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</si>
  <si>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</si>
  <si>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</si>
  <si>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</si>
  <si>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</si>
  <si>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</si>
  <si>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</si>
  <si>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</si>
  <si>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</si>
  <si>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</si>
  <si>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</si>
  <si>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</si>
  <si>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</si>
  <si>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</si>
  <si>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</si>
  <si>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</si>
  <si>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</si>
  <si>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</si>
  <si>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</si>
  <si>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</si>
  <si>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</si>
  <si>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</si>
  <si>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</si>
  <si>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</si>
  <si>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</si>
  <si>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</si>
  <si>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</si>
  <si>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</si>
  <si>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</si>
  <si>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</si>
  <si>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</si>
  <si>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</si>
  <si>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</si>
  <si>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</si>
  <si>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</si>
  <si>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</si>
  <si>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</si>
  <si>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</si>
  <si>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</si>
  <si>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</si>
  <si>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</si>
  <si>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</si>
  <si>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</si>
  <si>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</si>
  <si>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</si>
  <si>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</si>
  <si>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</si>
  <si>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</si>
  <si>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</si>
  <si>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</si>
  <si>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</si>
  <si>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</si>
  <si>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</si>
  <si>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</si>
  <si>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</si>
  <si>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</si>
  <si>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</si>
  <si>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</si>
  <si>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</si>
  <si>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</si>
  <si>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</si>
  <si>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</si>
  <si>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</si>
  <si>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</si>
  <si>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</si>
  <si>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</si>
  <si>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</si>
  <si>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</si>
  <si>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</si>
  <si>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</si>
  <si>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</si>
  <si>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</si>
  <si>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</si>
  <si>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</si>
  <si>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</si>
  <si>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</si>
  <si>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</si>
  <si>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</si>
  <si>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</si>
  <si>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</si>
  <si>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</si>
  <si>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</si>
  <si>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</si>
  <si>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</si>
  <si>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</si>
  <si>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</si>
  <si>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</si>
  <si>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</si>
  <si>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</si>
  <si>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</si>
  <si>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</si>
  <si>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</si>
  <si>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</si>
  <si>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</si>
  <si>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</si>
  <si>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</si>
  <si>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</si>
  <si>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</si>
  <si>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</si>
  <si>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</si>
  <si>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</si>
  <si>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</si>
  <si>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</si>
  <si>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</si>
  <si>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</si>
  <si>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</si>
  <si>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</si>
  <si>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</si>
  <si>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</si>
  <si>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</si>
  <si>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</si>
  <si>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</si>
  <si>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</si>
  <si>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</si>
  <si>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</si>
  <si>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</si>
  <si>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</si>
  <si>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</si>
  <si>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</si>
  <si>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</si>
  <si>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</si>
  <si>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</si>
  <si>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</si>
  <si>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</si>
  <si>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</si>
  <si>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</si>
  <si>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</si>
  <si>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</si>
  <si>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</si>
  <si>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</si>
  <si>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</si>
  <si>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</si>
  <si>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</si>
  <si>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</si>
  <si>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</si>
  <si>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</si>
  <si>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</si>
  <si>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</si>
  <si>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</si>
  <si>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</si>
  <si>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</si>
  <si>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</si>
  <si>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</si>
  <si>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</si>
  <si>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</si>
  <si>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</si>
  <si>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</si>
  <si>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</si>
  <si>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</si>
  <si>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</si>
  <si>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</si>
  <si>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</si>
  <si>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</si>
  <si>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</si>
  <si>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</si>
  <si>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</si>
  <si>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</si>
  <si>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</si>
  <si>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</si>
  <si>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</si>
  <si>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</si>
  <si>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</si>
  <si>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</si>
  <si>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</si>
  <si>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</si>
  <si>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</si>
  <si>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</si>
  <si>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</si>
  <si>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</si>
  <si>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</si>
  <si>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</si>
  <si>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</si>
  <si>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</si>
  <si>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</si>
  <si>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</si>
  <si>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</si>
  <si>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</si>
  <si>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</si>
  <si>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</si>
  <si>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</si>
  <si>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</si>
  <si>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</si>
  <si>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</si>
  <si>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</si>
  <si>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</si>
  <si>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</si>
  <si>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</si>
  <si>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</si>
  <si>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</si>
  <si>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</si>
  <si>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</si>
  <si>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</si>
  <si>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</si>
  <si>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</si>
  <si>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</si>
  <si>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</si>
  <si>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</si>
  <si>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</si>
  <si>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</si>
  <si>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</si>
  <si>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</si>
  <si>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</si>
  <si>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</si>
  <si>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</si>
  <si>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</si>
  <si>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</si>
  <si>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</si>
  <si>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</si>
  <si>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</si>
  <si>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</si>
  <si>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</si>
  <si>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</si>
  <si>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</si>
  <si>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</si>
  <si>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</si>
  <si>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</si>
  <si>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</si>
  <si>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</si>
  <si>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</si>
  <si>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</si>
  <si>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</si>
  <si>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</si>
  <si>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</si>
  <si>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</si>
  <si>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</si>
  <si>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</si>
  <si>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</si>
  <si>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</si>
  <si>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</si>
  <si>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</si>
  <si>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</si>
  <si>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</si>
  <si>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</si>
  <si>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</si>
  <si>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</si>
  <si>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</si>
  <si>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</si>
  <si>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</si>
  <si>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</si>
  <si>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</si>
  <si>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</si>
  <si>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</si>
  <si>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</si>
  <si>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</si>
  <si>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</si>
  <si>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</si>
  <si>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</si>
  <si>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</si>
  <si>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</si>
  <si>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</si>
  <si>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</si>
  <si>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</si>
  <si>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</si>
  <si>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</si>
  <si>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</si>
  <si>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</si>
  <si>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</si>
  <si>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</si>
  <si>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</si>
  <si>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</si>
  <si>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</si>
  <si>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</si>
  <si>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</si>
  <si>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</si>
  <si>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</si>
  <si>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</si>
  <si>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</si>
  <si>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</si>
  <si>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</si>
  <si>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</si>
  <si>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</si>
  <si>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</si>
  <si>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</si>
  <si>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</si>
  <si>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</si>
  <si>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</si>
  <si>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</si>
  <si>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</si>
  <si>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</si>
  <si>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</si>
  <si>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</si>
  <si>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</si>
  <si>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</si>
  <si>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</si>
  <si>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</si>
  <si>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</si>
  <si>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</si>
  <si>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</si>
  <si>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</si>
  <si>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</si>
  <si>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</si>
  <si>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</si>
  <si>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</si>
  <si>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</si>
  <si>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</si>
  <si>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</si>
  <si>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</si>
  <si>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</si>
  <si>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</si>
  <si>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</si>
  <si>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</si>
  <si>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</si>
  <si>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</si>
  <si>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</si>
  <si>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</si>
  <si>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</si>
  <si>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</si>
  <si>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</si>
  <si>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</si>
  <si>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</si>
  <si>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</si>
  <si>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</si>
  <si>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</si>
  <si>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</si>
  <si>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</si>
  <si>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</si>
  <si>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</si>
  <si>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</si>
  <si>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</si>
  <si>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</si>
  <si>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</si>
  <si>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</si>
  <si>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</si>
  <si>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</si>
  <si>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</si>
  <si>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</si>
  <si>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</si>
  <si>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</si>
  <si>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</si>
  <si>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</si>
  <si>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</si>
  <si>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</si>
  <si>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</si>
  <si>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</si>
  <si>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</si>
  <si>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</si>
  <si>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</si>
  <si>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</si>
  <si>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</si>
  <si>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</si>
  <si>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</si>
  <si>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</si>
  <si>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</si>
  <si>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</si>
  <si>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</si>
  <si>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</si>
  <si>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</si>
  <si>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</si>
  <si>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</si>
  <si>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</si>
  <si>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</si>
  <si>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</si>
  <si>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</si>
  <si>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</si>
  <si>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</si>
  <si>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</si>
  <si>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</si>
  <si>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</si>
  <si>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</si>
  <si>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</si>
  <si>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</si>
  <si>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</si>
  <si>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</si>
  <si>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</si>
  <si>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</si>
  <si>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</si>
  <si>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</si>
  <si>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</si>
  <si>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</si>
  <si>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</si>
  <si>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</si>
  <si>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</si>
  <si>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</si>
  <si>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</si>
  <si>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</si>
  <si>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</si>
  <si>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</si>
  <si>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</si>
  <si>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</si>
  <si>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</si>
  <si>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</si>
  <si>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</si>
  <si>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</si>
  <si>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</si>
  <si>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</si>
  <si>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</si>
  <si>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</si>
  <si>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</si>
  <si>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</si>
  <si>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</si>
  <si>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</si>
  <si>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</si>
  <si>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</si>
  <si>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</si>
  <si>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</si>
  <si>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</si>
  <si>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</si>
  <si>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</si>
  <si>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</si>
  <si>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</si>
  <si>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</si>
  <si>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</si>
  <si>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</si>
  <si>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</si>
  <si>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</si>
  <si>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</si>
  <si>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</si>
  <si>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</si>
  <si>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</si>
  <si>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</si>
  <si>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</si>
  <si>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</si>
  <si>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</si>
  <si>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</si>
  <si>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</si>
  <si>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</si>
  <si>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</si>
  <si>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</si>
  <si>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</si>
  <si>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</si>
  <si>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</si>
  <si>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</si>
  <si>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</si>
  <si>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</si>
  <si>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</si>
  <si>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</si>
  <si>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</si>
  <si>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</si>
  <si>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</si>
  <si>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</si>
  <si>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</si>
  <si>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</si>
  <si>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</si>
  <si>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</si>
  <si>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</si>
  <si>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</si>
  <si>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</si>
  <si>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</si>
  <si>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</si>
  <si>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</si>
  <si>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</si>
  <si>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</si>
  <si>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</si>
  <si>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</si>
  <si>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</si>
  <si>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</si>
  <si>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</si>
  <si>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</si>
  <si>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</si>
  <si>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</si>
  <si>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</si>
  <si>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</si>
  <si>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</si>
  <si>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</si>
  <si>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</si>
  <si>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</si>
  <si>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</si>
  <si>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</si>
  <si>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</si>
  <si>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</si>
  <si>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</si>
  <si>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</si>
  <si>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</si>
  <si>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</si>
  <si>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</si>
  <si>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</si>
  <si>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</si>
  <si>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</si>
  <si>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</si>
  <si>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</si>
  <si>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</si>
  <si>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</si>
  <si>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</si>
  <si>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</si>
  <si>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</si>
  <si>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</si>
  <si>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</si>
  <si>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</si>
  <si>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</si>
  <si>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</si>
  <si>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</si>
  <si>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</si>
  <si>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</si>
  <si>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</si>
  <si>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</si>
  <si>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</si>
  <si>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</si>
  <si>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</si>
  <si>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</si>
  <si>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</si>
  <si>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</si>
  <si>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</si>
  <si>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</si>
  <si>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</si>
  <si>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</si>
  <si>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</si>
  <si>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</si>
  <si>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</si>
  <si>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</si>
  <si>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</si>
  <si>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</si>
  <si>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</si>
  <si>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</si>
  <si>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</si>
  <si>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</si>
  <si>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</si>
  <si>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</si>
  <si>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</si>
  <si>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</si>
  <si>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</si>
  <si>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</si>
  <si>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</si>
  <si>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</si>
  <si>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</si>
  <si>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</si>
  <si>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</si>
  <si>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</si>
  <si>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</si>
  <si>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</si>
  <si>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</si>
  <si>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</si>
  <si>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</si>
  <si>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</si>
  <si>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</si>
  <si>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</si>
  <si>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</si>
  <si>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</si>
  <si>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</si>
  <si>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</si>
  <si>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</si>
  <si>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</si>
  <si>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</si>
  <si>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</si>
  <si>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</si>
  <si>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</si>
  <si>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</si>
  <si>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</si>
  <si>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</si>
  <si>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</si>
  <si>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</si>
  <si>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</si>
  <si>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</si>
  <si>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</si>
  <si>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</si>
  <si>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</si>
  <si>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</si>
  <si>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</si>
  <si>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</si>
  <si>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</si>
  <si>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</si>
  <si>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</si>
  <si>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</si>
  <si>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</si>
  <si>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</si>
  <si>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</si>
  <si>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</si>
  <si>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</si>
  <si>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</si>
  <si>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</si>
  <si>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</si>
  <si>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</si>
  <si>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</si>
  <si>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</si>
  <si>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</si>
  <si>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</si>
  <si>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</si>
  <si>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</si>
  <si>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</si>
  <si>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</si>
  <si>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</si>
  <si>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</si>
  <si>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</si>
  <si>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</si>
  <si>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</si>
  <si>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</si>
  <si>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</si>
  <si>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</si>
  <si>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</si>
  <si>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</si>
  <si>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</si>
  <si>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</si>
  <si>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</si>
  <si>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</si>
  <si>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</si>
  <si>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</si>
  <si>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</si>
  <si>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</si>
  <si>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</si>
  <si>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</si>
  <si>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</si>
  <si>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</si>
  <si>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</si>
  <si>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</si>
  <si>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</si>
  <si>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</si>
  <si>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</si>
  <si>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</si>
  <si>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</si>
  <si>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</si>
  <si>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</si>
  <si>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</si>
  <si>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</si>
  <si>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</si>
  <si>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</si>
  <si>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</si>
  <si>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</si>
  <si>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</si>
  <si>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</si>
  <si>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</si>
  <si>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</si>
  <si>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</si>
  <si>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</si>
  <si>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</si>
  <si>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</si>
  <si>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</si>
  <si>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</si>
  <si>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</si>
  <si>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</si>
  <si>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</si>
  <si>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</si>
  <si>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</si>
  <si>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</si>
  <si>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</si>
  <si>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</si>
  <si>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</si>
  <si>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</si>
  <si>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</si>
  <si>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</si>
  <si>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</si>
  <si>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</si>
  <si>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</si>
  <si>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</si>
  <si>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</si>
  <si>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</si>
  <si>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</si>
  <si>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</si>
  <si>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</si>
  <si>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</si>
  <si>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</si>
  <si>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</si>
  <si>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</si>
  <si>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</si>
  <si>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</si>
  <si>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</si>
  <si>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</si>
  <si>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</si>
  <si>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</si>
  <si>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</si>
  <si>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</si>
  <si>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</si>
  <si>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</si>
  <si>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</si>
  <si>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</si>
  <si>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</si>
  <si>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</si>
  <si>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</si>
  <si>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</si>
  <si>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</si>
  <si>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</si>
  <si>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</si>
  <si>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</si>
  <si>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</si>
  <si>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</si>
  <si>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</si>
  <si>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</si>
  <si>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</si>
  <si>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</si>
  <si>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</si>
  <si>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</si>
  <si>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</si>
  <si>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</si>
  <si>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</si>
  <si>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</si>
  <si>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</si>
  <si>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</si>
  <si>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</si>
  <si>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</si>
  <si>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</si>
  <si>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</si>
  <si>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</si>
  <si>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</si>
  <si>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</si>
  <si>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</si>
  <si>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</si>
  <si>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</si>
  <si>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</si>
  <si>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</si>
  <si>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</si>
  <si>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</si>
  <si>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</si>
  <si>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</si>
  <si>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</si>
  <si>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</si>
  <si>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</si>
  <si>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</si>
  <si>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</si>
  <si>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</si>
  <si>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</si>
  <si>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</si>
  <si>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</si>
  <si>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</si>
  <si>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</si>
  <si>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</si>
  <si>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</si>
  <si>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</si>
  <si>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</si>
  <si>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</si>
  <si>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</si>
  <si>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</si>
  <si>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</si>
  <si>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</si>
  <si>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</si>
  <si>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</si>
  <si>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</si>
  <si>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</si>
  <si>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</si>
  <si>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</si>
  <si>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</si>
  <si>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</si>
  <si>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</si>
  <si>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</si>
  <si>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</si>
  <si>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</si>
  <si>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</si>
  <si>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</si>
  <si>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</si>
  <si>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</si>
  <si>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</si>
  <si>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</si>
  <si>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</si>
  <si>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</si>
  <si>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</si>
  <si>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</si>
  <si>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</si>
  <si>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</si>
  <si>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</si>
  <si>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</si>
  <si>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</si>
  <si>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</si>
  <si>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</si>
  <si>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</si>
  <si>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</si>
  <si>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</si>
  <si>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</si>
  <si>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</si>
  <si>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</si>
  <si>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</si>
  <si>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</si>
  <si>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</si>
  <si>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</si>
  <si>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</si>
  <si>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</si>
  <si>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</si>
  <si>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</si>
  <si>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</si>
  <si>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</si>
  <si>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</si>
  <si>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</si>
  <si>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</si>
  <si>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</si>
  <si>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</si>
  <si>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</si>
  <si>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</si>
  <si>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</si>
  <si>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</si>
  <si>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</si>
  <si>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</si>
  <si>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</si>
  <si>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</si>
  <si>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</si>
  <si>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</si>
  <si>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</si>
  <si>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</si>
  <si>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</si>
  <si>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</si>
  <si>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</si>
  <si>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</si>
  <si>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</si>
  <si>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</si>
  <si>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</si>
  <si>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</si>
  <si>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</si>
  <si>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</si>
  <si>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</si>
  <si>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</si>
  <si>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</si>
  <si>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</si>
  <si>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</si>
  <si>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</si>
  <si>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</si>
  <si>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</si>
  <si>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</si>
  <si>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</si>
  <si>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</si>
  <si>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</si>
  <si>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</si>
  <si>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</si>
  <si>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</si>
  <si>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</si>
  <si>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</si>
  <si>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</si>
  <si>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</si>
  <si>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</si>
  <si>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</si>
  <si>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</si>
  <si>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</si>
  <si>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</si>
  <si>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</si>
  <si>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</si>
  <si>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</si>
  <si>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</si>
  <si>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</si>
  <si>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</si>
  <si>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</si>
  <si>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</si>
  <si>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</si>
  <si>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</si>
  <si>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</si>
  <si>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</si>
  <si>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</si>
  <si>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</si>
  <si>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</si>
  <si>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</si>
  <si>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</si>
  <si>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</si>
  <si>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</si>
  <si>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</si>
  <si>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</si>
  <si>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</si>
  <si>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</si>
  <si>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</si>
  <si>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</si>
  <si>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</si>
  <si>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</si>
  <si>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</si>
  <si>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</si>
  <si>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</si>
  <si>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</si>
  <si>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</si>
  <si>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</si>
  <si>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</si>
  <si>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</si>
  <si>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</si>
  <si>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</si>
  <si>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</si>
  <si>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</si>
  <si>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</si>
  <si>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</si>
  <si>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</si>
  <si>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</si>
  <si>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</si>
  <si>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</si>
  <si>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</si>
  <si>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</si>
  <si>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</si>
  <si>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</si>
  <si>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</si>
  <si>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</si>
  <si>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</si>
  <si>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</si>
  <si>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</si>
  <si>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</si>
  <si>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</si>
  <si>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</si>
  <si>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</si>
  <si>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</si>
  <si>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</si>
  <si>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</si>
  <si>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</si>
  <si>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</si>
  <si>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</si>
  <si>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</si>
  <si>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</si>
  <si>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</si>
  <si>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</si>
  <si>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</si>
  <si>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</si>
  <si>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</si>
  <si>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</si>
  <si>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</si>
  <si>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</si>
  <si>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</si>
  <si>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</si>
  <si>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</si>
  <si>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</si>
  <si>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</si>
  <si>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</si>
  <si>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</si>
  <si>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</si>
  <si>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</si>
  <si>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</si>
  <si>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</si>
  <si>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</si>
  <si>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</si>
  <si>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</si>
  <si>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</si>
  <si>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</si>
  <si>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</si>
  <si>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</si>
  <si>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</si>
  <si>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</si>
  <si>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</si>
  <si>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</si>
  <si>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</si>
  <si>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</si>
  <si>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</si>
  <si>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</si>
  <si>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</si>
  <si>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</si>
  <si>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</si>
  <si>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</si>
  <si>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</si>
  <si>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</si>
  <si>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</si>
  <si>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</si>
  <si>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</si>
  <si>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</si>
  <si>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</si>
  <si>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</si>
  <si>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</si>
  <si>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</si>
  <si>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</si>
  <si>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</si>
  <si>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</si>
  <si>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</si>
  <si>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</si>
  <si>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</si>
  <si>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</si>
  <si>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</si>
  <si>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</si>
  <si>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</si>
  <si>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</si>
  <si>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</si>
  <si>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</si>
  <si>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</si>
  <si>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</si>
  <si>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</si>
  <si>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</si>
  <si>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</si>
  <si>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</si>
  <si>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</si>
  <si>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</si>
  <si>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</si>
  <si>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</si>
  <si>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</si>
  <si>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</si>
  <si>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</si>
  <si>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</si>
  <si>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</si>
  <si>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</si>
  <si>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</si>
  <si>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</si>
  <si>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</si>
  <si>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</si>
  <si>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</si>
  <si>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</si>
  <si>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</si>
  <si>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</si>
  <si>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</si>
  <si>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</si>
  <si>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</si>
  <si>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</si>
  <si>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</si>
  <si>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</si>
  <si>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</si>
  <si>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</si>
  <si>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</si>
  <si>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</si>
  <si>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</si>
  <si>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</si>
  <si>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</si>
  <si>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</si>
  <si>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</si>
  <si>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</si>
  <si>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</si>
  <si>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</si>
  <si>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</si>
  <si>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</si>
  <si>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</si>
  <si>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</si>
  <si>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</si>
  <si>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</si>
  <si>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</si>
  <si>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</si>
  <si>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</si>
  <si>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</si>
  <si>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</si>
  <si>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</si>
  <si>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</si>
  <si>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</si>
  <si>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</si>
  <si>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</si>
  <si>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</si>
  <si>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</si>
  <si>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</si>
  <si>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</si>
  <si>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</si>
  <si>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</si>
  <si>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</si>
  <si>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</si>
  <si>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</si>
  <si>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</si>
  <si>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</si>
  <si>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</si>
  <si>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</si>
  <si>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</si>
  <si>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</si>
  <si>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</si>
  <si>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</si>
  <si>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</si>
  <si>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</si>
  <si>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</si>
  <si>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</si>
  <si>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</si>
  <si>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</si>
  <si>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</si>
  <si>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</si>
  <si>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</si>
  <si>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</si>
  <si>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</si>
  <si>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</si>
  <si>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</si>
  <si>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</si>
  <si>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</si>
  <si>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</si>
  <si>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</si>
  <si>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</si>
  <si>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</si>
  <si>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</si>
  <si>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</si>
  <si>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</si>
  <si>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</si>
  <si>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</si>
  <si>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</si>
  <si>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</si>
  <si>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</si>
  <si>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</si>
  <si>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</si>
  <si>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</si>
  <si>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</si>
  <si>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</si>
  <si>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</si>
  <si>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</si>
  <si>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</si>
  <si>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</si>
  <si>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</si>
  <si>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</si>
  <si>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</si>
  <si>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</si>
  <si>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</si>
  <si>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</si>
  <si>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</si>
  <si>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</si>
  <si>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</si>
  <si>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</si>
  <si>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</si>
  <si>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</si>
  <si>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</si>
  <si>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</si>
  <si>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</si>
  <si>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</si>
  <si>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</si>
  <si>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</si>
  <si>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</si>
  <si>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</si>
  <si>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</si>
  <si>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</si>
  <si>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</si>
  <si>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</si>
  <si>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</si>
  <si>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</si>
  <si>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</si>
  <si>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</si>
  <si>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</si>
  <si>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</si>
  <si>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</si>
  <si>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</si>
  <si>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</si>
  <si>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</si>
  <si>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</si>
  <si>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</si>
  <si>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</si>
  <si>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</si>
  <si>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</si>
  <si>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</si>
  <si>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</si>
  <si>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</si>
  <si>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</si>
  <si>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</si>
  <si>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</si>
  <si>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</si>
  <si>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</si>
  <si>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</si>
  <si>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</si>
  <si>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</si>
  <si>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</si>
  <si>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</si>
  <si>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</si>
  <si>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</si>
  <si>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</si>
  <si>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</si>
  <si>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</si>
  <si>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</si>
  <si>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</si>
  <si>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</si>
  <si>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</si>
  <si>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</si>
  <si>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</si>
  <si>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</si>
  <si>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</si>
  <si>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</si>
  <si>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</si>
  <si>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</si>
  <si>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</si>
  <si>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</si>
  <si>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</si>
  <si>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</si>
  <si>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</si>
  <si>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</si>
  <si>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</si>
  <si>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</si>
  <si>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</si>
  <si>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</si>
  <si>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</si>
  <si>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</si>
  <si>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</si>
  <si>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</si>
  <si>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</si>
  <si>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</si>
  <si>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</si>
  <si>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</si>
  <si>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</si>
  <si>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</si>
  <si>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</si>
  <si>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</si>
  <si>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</si>
  <si>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</si>
  <si>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</si>
  <si>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</si>
  <si>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</si>
  <si>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</si>
  <si>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</si>
  <si>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</si>
  <si>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</si>
  <si>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</si>
  <si>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</si>
  <si>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</si>
  <si>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</si>
  <si>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</si>
  <si>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</si>
  <si>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</si>
  <si>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</si>
  <si>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</si>
  <si>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</si>
  <si>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</si>
  <si>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</si>
  <si>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</si>
  <si>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</si>
  <si>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</si>
  <si>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</si>
  <si>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</si>
  <si>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</si>
  <si>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</si>
  <si>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</si>
  <si>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</si>
  <si>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</si>
  <si>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</si>
  <si>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</si>
  <si>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</si>
  <si>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</si>
  <si>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</si>
  <si>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</si>
  <si>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</si>
  <si>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</si>
  <si>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</si>
  <si>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</si>
  <si>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</si>
  <si>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</si>
  <si>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</si>
  <si>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</si>
  <si>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</si>
  <si>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</si>
  <si>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</si>
  <si>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</si>
  <si>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</si>
  <si>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</si>
  <si>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</si>
  <si>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</si>
  <si>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</si>
  <si>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</si>
  <si>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</si>
  <si>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</si>
  <si>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</si>
  <si>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</si>
  <si>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</si>
  <si>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</si>
  <si>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</si>
  <si>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</si>
  <si>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</si>
  <si>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</si>
  <si>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</si>
  <si>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</si>
  <si>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</si>
  <si>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</si>
  <si>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</si>
  <si>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</si>
  <si>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</si>
  <si>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</si>
  <si>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</si>
  <si>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</si>
  <si>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</si>
  <si>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</si>
  <si>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</si>
  <si>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</si>
  <si>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</si>
  <si>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</si>
  <si>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</si>
  <si>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</si>
  <si>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</si>
  <si>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</si>
  <si>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</si>
  <si>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</si>
  <si>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</si>
  <si>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</si>
  <si>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</si>
  <si>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</si>
  <si>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</si>
  <si>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</si>
  <si>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</si>
  <si>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</si>
  <si>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</si>
  <si>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</si>
  <si>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</si>
  <si>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</si>
  <si>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</si>
  <si>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</si>
  <si>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</si>
  <si>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</si>
  <si>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</si>
  <si>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</si>
  <si>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</si>
  <si>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</si>
  <si>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</si>
  <si>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</si>
  <si>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</si>
  <si>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</si>
  <si>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</si>
  <si>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</si>
  <si>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</si>
  <si>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</si>
  <si>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</si>
  <si>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</si>
  <si>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</si>
  <si>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</si>
  <si>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</si>
  <si>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</si>
  <si>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</si>
  <si>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</si>
  <si>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</si>
  <si>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</si>
  <si>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</si>
  <si>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</si>
  <si>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</si>
  <si>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</si>
  <si>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</si>
  <si>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</si>
  <si>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</si>
  <si>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</si>
  <si>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</si>
  <si>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</si>
  <si>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</si>
  <si>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</si>
  <si>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</si>
  <si>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</si>
  <si>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</si>
  <si>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</si>
  <si>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</si>
  <si>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</si>
  <si>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</si>
  <si>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</si>
  <si>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</si>
  <si>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</si>
  <si>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</si>
  <si>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</si>
  <si>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</si>
  <si>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</si>
  <si>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</si>
  <si>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</si>
  <si>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</si>
  <si>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</si>
  <si>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</si>
  <si>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</si>
  <si>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</si>
  <si>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</si>
  <si>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</si>
  <si>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</si>
  <si>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</si>
  <si>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</si>
  <si>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</si>
  <si>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</si>
  <si>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</si>
  <si>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</si>
  <si>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</si>
  <si>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</si>
  <si>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</si>
  <si>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</si>
  <si>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</si>
  <si>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</si>
  <si>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</si>
  <si>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</si>
  <si>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</si>
  <si>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</si>
  <si>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</si>
  <si>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</si>
  <si>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</si>
  <si>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</si>
  <si>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</si>
  <si>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</si>
  <si>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</si>
  <si>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</si>
  <si>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</si>
  <si>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</si>
  <si>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</si>
  <si>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</si>
  <si>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</si>
  <si>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</si>
  <si>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</si>
  <si>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</si>
  <si>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</si>
  <si>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</si>
  <si>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</si>
  <si>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</si>
  <si>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</si>
  <si>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</si>
  <si>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</si>
  <si>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</si>
  <si>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</si>
  <si>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</si>
  <si>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</si>
  <si>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</si>
  <si>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</si>
  <si>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</si>
  <si>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</si>
  <si>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</si>
  <si>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</si>
  <si>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</si>
  <si>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</si>
  <si>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</si>
  <si>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</si>
  <si>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</si>
  <si>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</si>
  <si>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</si>
  <si>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</si>
  <si>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</si>
  <si>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</si>
  <si>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</si>
  <si>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</si>
  <si>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</si>
  <si>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</si>
  <si>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</si>
  <si>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</si>
  <si>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</si>
  <si>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</si>
  <si>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</si>
  <si>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</si>
  <si>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</si>
  <si>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</si>
  <si>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</si>
  <si>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</si>
  <si>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</si>
  <si>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</si>
  <si>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</si>
  <si>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</si>
  <si>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</si>
  <si>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</si>
  <si>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</si>
  <si>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</si>
  <si>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</si>
  <si>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</si>
  <si>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</si>
  <si>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</si>
  <si>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</si>
  <si>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</si>
  <si>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</si>
  <si>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</si>
  <si>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</si>
  <si>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</si>
  <si>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</si>
  <si>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</si>
  <si>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</si>
  <si>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</si>
  <si>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</si>
  <si>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</si>
  <si>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</si>
  <si>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</si>
  <si>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</si>
  <si>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</si>
  <si>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</si>
  <si>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</si>
  <si>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</si>
  <si>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</si>
  <si>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</si>
  <si>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</si>
  <si>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</si>
  <si>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</si>
  <si>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</si>
  <si>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</si>
  <si>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</si>
  <si>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</si>
  <si>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</si>
  <si>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</si>
  <si>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</si>
  <si>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</si>
  <si>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</si>
  <si>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</si>
  <si>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</si>
  <si>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</si>
  <si>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</si>
  <si>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</si>
  <si>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</si>
  <si>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</si>
  <si>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</si>
  <si>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</si>
  <si>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</si>
  <si>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</si>
  <si>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</si>
  <si>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</si>
  <si>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</si>
  <si>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</si>
  <si>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</si>
  <si>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</si>
  <si>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</si>
  <si>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</si>
  <si>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</si>
  <si>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</si>
  <si>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</si>
  <si>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</si>
  <si>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</si>
  <si>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</si>
  <si>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</si>
  <si>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</si>
  <si>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</si>
  <si>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</si>
  <si>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</si>
  <si>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</si>
  <si>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</si>
  <si>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</si>
  <si>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</si>
  <si>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</si>
  <si>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</si>
  <si>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</si>
  <si>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</si>
  <si>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</si>
  <si>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</si>
  <si>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</si>
  <si>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</si>
  <si>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</si>
  <si>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</si>
  <si>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</si>
  <si>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</si>
  <si>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</si>
  <si>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</si>
  <si>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</si>
  <si>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</si>
  <si>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</si>
  <si>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</si>
  <si>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</si>
  <si>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</si>
  <si>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</si>
  <si>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</si>
  <si>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</si>
  <si>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</si>
  <si>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</si>
  <si>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</si>
  <si>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</si>
  <si>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</si>
  <si>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</si>
  <si>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</si>
  <si>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</si>
  <si>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</si>
  <si>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</si>
  <si>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</si>
  <si>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</si>
  <si>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</si>
  <si>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</si>
  <si>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</si>
  <si>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</si>
  <si>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</si>
  <si>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</si>
  <si>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</si>
  <si>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</si>
  <si>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</si>
  <si>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</si>
  <si>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</si>
  <si>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</si>
  <si>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</si>
  <si>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</si>
  <si>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</si>
  <si>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</si>
  <si>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</si>
  <si>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</si>
  <si>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</si>
  <si>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</si>
  <si>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</si>
  <si>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</si>
  <si>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</si>
  <si>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</si>
  <si>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</si>
  <si>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</si>
  <si>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</si>
  <si>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</si>
  <si>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</si>
  <si>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</si>
  <si>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</si>
  <si>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</si>
  <si>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</si>
  <si>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</si>
  <si>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</si>
  <si>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</si>
  <si>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</si>
  <si>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</si>
  <si>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</si>
  <si>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</si>
  <si>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</si>
  <si>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</si>
  <si>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</si>
  <si>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</si>
  <si>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</si>
  <si>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</si>
  <si>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</si>
  <si>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</si>
  <si>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</si>
  <si>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</si>
  <si>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</si>
  <si>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</si>
  <si>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</si>
  <si>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</si>
  <si>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</si>
  <si>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</si>
  <si>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</si>
  <si>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</si>
  <si>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</si>
  <si>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</si>
  <si>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</si>
  <si>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</si>
  <si>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</si>
  <si>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</si>
  <si>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</si>
  <si>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</si>
  <si>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</si>
  <si>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</si>
  <si>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</si>
  <si>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</si>
  <si>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</si>
  <si>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</si>
  <si>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</si>
  <si>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</si>
  <si>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</si>
  <si>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</si>
  <si>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</si>
  <si>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</si>
  <si>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</si>
  <si>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</si>
  <si>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</si>
  <si>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</si>
  <si>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</si>
  <si>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</si>
  <si>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</si>
  <si>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</si>
  <si>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</si>
  <si>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</si>
  <si>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</si>
  <si>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</si>
  <si>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</si>
  <si>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</si>
  <si>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</si>
  <si>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</si>
  <si>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</si>
  <si>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</si>
  <si>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</si>
  <si>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</si>
  <si>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</si>
  <si>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</si>
  <si>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</si>
  <si>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</si>
  <si>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</si>
  <si>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</si>
  <si>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</si>
  <si>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</si>
  <si>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</si>
  <si>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</si>
  <si>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</si>
  <si>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</si>
  <si>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</si>
  <si>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</si>
  <si>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</si>
  <si>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</si>
  <si>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</si>
  <si>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</si>
  <si>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</si>
  <si>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</si>
  <si>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</si>
  <si>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</si>
  <si>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</si>
  <si>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</si>
  <si>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</si>
  <si>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</si>
  <si>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</si>
  <si>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</si>
  <si>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</si>
  <si>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</si>
  <si>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</si>
  <si>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</si>
  <si>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</si>
  <si>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</si>
  <si>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</si>
  <si>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</si>
  <si>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</si>
  <si>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</si>
  <si>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</si>
  <si>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</si>
  <si>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</si>
  <si>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</si>
  <si>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</si>
  <si>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</si>
  <si>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</si>
  <si>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</si>
  <si>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</si>
  <si>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</si>
  <si>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</si>
  <si>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</si>
  <si>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</si>
  <si>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</si>
  <si>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</si>
  <si>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</si>
  <si>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</si>
  <si>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</si>
  <si>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</si>
  <si>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</si>
  <si>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</si>
  <si>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</si>
  <si>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</si>
  <si>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</si>
  <si>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</si>
  <si>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</si>
  <si>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</si>
  <si>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</si>
  <si>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</si>
  <si>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</si>
  <si>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</si>
  <si>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</si>
  <si>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</si>
  <si>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</si>
  <si>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</si>
  <si>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</si>
  <si>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</si>
  <si>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</si>
  <si>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</si>
  <si>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</si>
  <si>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</si>
  <si>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</si>
  <si>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</si>
  <si>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</si>
  <si>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</si>
  <si>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</si>
  <si>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</si>
  <si>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</si>
  <si>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</si>
  <si>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</si>
  <si>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</si>
  <si>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</si>
  <si>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</si>
  <si>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</si>
  <si>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</si>
  <si>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</si>
  <si>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</si>
  <si>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</si>
  <si>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</si>
  <si>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</si>
  <si>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</si>
  <si>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</si>
  <si>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</si>
  <si>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</si>
  <si>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</si>
  <si>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</si>
  <si>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</si>
  <si>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</si>
  <si>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</si>
  <si>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</si>
  <si>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</si>
  <si>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</si>
  <si>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</si>
  <si>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</si>
  <si>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</si>
  <si>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</si>
  <si>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</si>
  <si>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</si>
  <si>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</si>
  <si>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</si>
  <si>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</si>
  <si>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</si>
  <si>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</si>
  <si>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</si>
  <si>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</si>
  <si>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</si>
  <si>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</si>
  <si>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</si>
  <si>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</si>
  <si>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</si>
  <si>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</si>
  <si>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</si>
  <si>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</si>
  <si>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</si>
  <si>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</si>
  <si>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</si>
  <si>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</si>
  <si>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</si>
  <si>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</si>
  <si>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</si>
  <si>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</si>
  <si>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</si>
  <si>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</si>
  <si>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</si>
  <si>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</si>
  <si>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</si>
  <si>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</si>
  <si>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</si>
  <si>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</si>
  <si>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</si>
  <si>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</si>
  <si>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</si>
  <si>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</si>
  <si>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</si>
  <si>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</si>
  <si>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</si>
  <si>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</si>
  <si>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</si>
  <si>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</si>
  <si>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</si>
  <si>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</si>
  <si>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</si>
  <si>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</si>
  <si>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</si>
  <si>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</si>
  <si>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</si>
  <si>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</si>
  <si>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</si>
  <si>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</si>
  <si>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</si>
  <si>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</si>
  <si>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</si>
  <si>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</si>
  <si>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</si>
  <si>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</si>
  <si>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</si>
  <si>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</si>
  <si>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</si>
  <si>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</si>
  <si>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</si>
  <si>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</si>
  <si>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</si>
  <si>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</si>
  <si>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</si>
  <si>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</si>
  <si>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</si>
  <si>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</si>
  <si>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</si>
  <si>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</si>
  <si>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</si>
  <si>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</si>
  <si>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</si>
  <si>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</si>
  <si>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</si>
  <si>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</si>
  <si>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</si>
  <si>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</si>
  <si>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</si>
  <si>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</si>
  <si>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</si>
  <si>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</si>
  <si>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</si>
  <si>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</si>
  <si>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</si>
  <si>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</si>
  <si>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</si>
  <si>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</si>
  <si>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</si>
  <si>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</si>
  <si>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</si>
  <si>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</si>
  <si>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</si>
  <si>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</si>
  <si>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</si>
  <si>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</si>
  <si>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</si>
  <si>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</si>
  <si>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</si>
  <si>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</si>
  <si>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</si>
  <si>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</si>
  <si>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</si>
  <si>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</si>
  <si>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</si>
  <si>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</si>
  <si>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</si>
  <si>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</si>
  <si>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</si>
  <si>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</si>
  <si>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</si>
  <si>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</si>
  <si>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</si>
  <si>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</si>
  <si>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</si>
  <si>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</si>
  <si>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</si>
  <si>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</si>
  <si>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</si>
  <si>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</si>
  <si>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</si>
  <si>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</si>
  <si>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</si>
  <si>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</si>
  <si>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</si>
  <si>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</si>
  <si>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</si>
  <si>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</si>
  <si>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</si>
  <si>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</si>
  <si>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</si>
  <si>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</si>
  <si>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</si>
  <si>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</si>
  <si>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</si>
  <si>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</si>
  <si>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</si>
  <si>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</si>
  <si>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</si>
  <si>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</si>
  <si>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</si>
  <si>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</si>
  <si>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</si>
  <si>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</si>
  <si>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</si>
  <si>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</si>
  <si>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</si>
  <si>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</si>
  <si>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</si>
  <si>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</si>
  <si>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</si>
  <si>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</si>
  <si>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</si>
  <si>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</si>
  <si>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</si>
  <si>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</si>
  <si>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</si>
  <si>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</si>
  <si>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</si>
  <si>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</si>
  <si>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</si>
  <si>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</si>
  <si>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</si>
  <si>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</si>
  <si>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</si>
  <si>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</si>
  <si>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</si>
  <si>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</si>
  <si>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</si>
  <si>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</si>
  <si>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</si>
  <si>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</si>
  <si>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</si>
  <si>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</si>
  <si>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</si>
  <si>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</si>
  <si>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</si>
  <si>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</si>
  <si>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</si>
  <si>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</si>
  <si>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</si>
  <si>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</si>
  <si>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</si>
  <si>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</si>
  <si>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</si>
  <si>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</si>
  <si>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</si>
  <si>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</si>
  <si>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</si>
  <si>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</si>
  <si>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</si>
  <si>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</si>
  <si>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</si>
  <si>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</si>
  <si>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</si>
  <si>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</si>
  <si>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</si>
  <si>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</si>
  <si>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</si>
  <si>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</si>
  <si>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</si>
  <si>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</si>
  <si>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</si>
  <si>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</si>
  <si>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</si>
  <si>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</si>
  <si>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</si>
  <si>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</si>
  <si>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</si>
  <si>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</si>
  <si>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</si>
  <si>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</si>
  <si>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</si>
  <si>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</si>
  <si>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</si>
  <si>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</si>
  <si>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</si>
  <si>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</si>
  <si>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</si>
  <si>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</si>
  <si>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</si>
  <si>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</si>
  <si>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</si>
  <si>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</si>
  <si>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</si>
  <si>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</si>
  <si>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</si>
  <si>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</si>
  <si>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</si>
  <si>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</si>
  <si>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</si>
  <si>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</si>
  <si>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</si>
  <si>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</si>
  <si>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</si>
  <si>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</si>
  <si>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</si>
  <si>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</si>
  <si>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</si>
  <si>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</si>
  <si>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</si>
  <si>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</si>
  <si>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</si>
  <si>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</si>
  <si>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</si>
  <si>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</si>
  <si>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</si>
  <si>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</si>
  <si>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</si>
  <si>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</si>
  <si>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</si>
  <si>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</si>
  <si>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</si>
  <si>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</si>
  <si>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</si>
  <si>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</si>
  <si>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</si>
  <si>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</si>
  <si>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</si>
  <si>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</si>
  <si>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</si>
  <si>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</si>
  <si>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</si>
  <si>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</si>
  <si>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</si>
  <si>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</si>
  <si>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</si>
  <si>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</si>
  <si>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</si>
  <si>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</si>
  <si>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</si>
  <si>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</si>
  <si>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</si>
  <si>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</si>
  <si>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</si>
  <si>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</si>
  <si>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</si>
  <si>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</si>
  <si>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</si>
  <si>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</si>
  <si>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</si>
  <si>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</si>
  <si>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</si>
  <si>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</si>
  <si>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</si>
  <si>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</si>
  <si>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</si>
  <si>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</si>
  <si>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</si>
  <si>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</si>
  <si>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</si>
  <si>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</si>
  <si>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</si>
  <si>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</si>
  <si>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</si>
  <si>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</si>
  <si>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</si>
  <si>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</si>
  <si>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</si>
  <si>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</si>
  <si>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</si>
  <si>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</si>
  <si>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</si>
  <si>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</si>
  <si>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</si>
  <si>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</si>
  <si>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</si>
  <si>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</si>
  <si>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</si>
  <si>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</si>
  <si>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</si>
  <si>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</si>
  <si>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</si>
  <si>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</si>
  <si>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</si>
  <si>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</si>
  <si>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</si>
  <si>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</si>
  <si>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</si>
  <si>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</si>
  <si>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</si>
  <si>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</si>
  <si>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</si>
  <si>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</si>
  <si>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</si>
  <si>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</si>
  <si>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</si>
  <si>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</si>
  <si>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</si>
  <si>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</si>
  <si>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</si>
  <si>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</si>
  <si>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</si>
  <si>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</si>
  <si>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</si>
  <si>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</si>
  <si>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</si>
  <si>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</si>
  <si>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</si>
  <si>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</si>
  <si>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</si>
  <si>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</si>
  <si>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</si>
  <si>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</si>
  <si>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</si>
  <si>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</si>
  <si>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</si>
  <si>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</si>
  <si>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</si>
  <si>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</si>
  <si>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</si>
  <si>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</si>
  <si>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</si>
  <si>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</si>
  <si>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</si>
  <si>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</si>
  <si>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</si>
  <si>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</si>
  <si>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</si>
  <si>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</si>
  <si>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</si>
  <si>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</si>
  <si>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</si>
  <si>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</si>
  <si>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</si>
  <si>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</si>
  <si>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</si>
  <si>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</si>
  <si>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</si>
  <si>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</si>
  <si>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</si>
  <si>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</si>
  <si>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</si>
  <si>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</si>
  <si>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</si>
  <si>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</si>
  <si>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</si>
  <si>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</si>
  <si>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</si>
  <si>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</si>
  <si>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</si>
  <si>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</si>
  <si>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</si>
  <si>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</si>
  <si>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</si>
  <si>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</si>
  <si>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</si>
  <si>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</si>
  <si>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</si>
  <si>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</si>
  <si>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</si>
  <si>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</si>
  <si>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</si>
  <si>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</si>
  <si>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</si>
  <si>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</si>
  <si>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</si>
  <si>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</si>
  <si>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</si>
  <si>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</si>
  <si>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</si>
  <si>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</si>
  <si>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</si>
  <si>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</si>
  <si>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</si>
  <si>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</si>
  <si>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</si>
  <si>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</si>
  <si>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</si>
  <si>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</si>
  <si>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</si>
  <si>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</si>
  <si>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</si>
  <si>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</si>
  <si>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</si>
  <si>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</si>
  <si>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</si>
  <si>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</si>
  <si>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</si>
  <si>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</si>
  <si>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</si>
  <si>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</si>
  <si>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</si>
  <si>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</si>
  <si>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</si>
  <si>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</si>
  <si>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</si>
  <si>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</si>
  <si>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</si>
  <si>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</si>
  <si>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</si>
  <si>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</si>
  <si>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</si>
  <si>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</si>
  <si>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</si>
  <si>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</si>
  <si>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</si>
  <si>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</si>
  <si>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</si>
  <si>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</si>
  <si>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</si>
  <si>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</si>
  <si>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</si>
  <si>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</si>
  <si>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</si>
  <si>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</si>
  <si>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</si>
  <si>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</si>
  <si>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</si>
  <si>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</si>
  <si>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</si>
  <si>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</si>
  <si>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</si>
  <si>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</si>
  <si>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</si>
  <si>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</si>
  <si>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</si>
  <si>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</si>
  <si>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</si>
  <si>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</si>
  <si>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</si>
  <si>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</si>
  <si>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</si>
  <si>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</si>
  <si>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</si>
  <si>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</si>
  <si>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</si>
  <si>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</si>
  <si>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</si>
  <si>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</si>
  <si>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</si>
  <si>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</si>
  <si>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</si>
  <si>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</si>
  <si>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</si>
  <si>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</si>
  <si>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</si>
  <si>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</si>
  <si>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</si>
  <si>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</si>
  <si>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</si>
  <si>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</si>
  <si>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</si>
  <si>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</si>
  <si>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</si>
  <si>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</si>
  <si>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</si>
  <si>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</si>
  <si>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</si>
  <si>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</si>
  <si>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</si>
  <si>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</si>
  <si>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</si>
  <si>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</si>
  <si>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</si>
  <si>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</si>
  <si>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</si>
  <si>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</si>
  <si>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</si>
  <si>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</si>
  <si>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</si>
  <si>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</si>
  <si>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</si>
  <si>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</si>
  <si>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</si>
  <si>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</si>
  <si>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</si>
  <si>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</si>
  <si>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</si>
  <si>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</si>
  <si>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</si>
  <si>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</si>
  <si>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</si>
  <si>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</si>
  <si>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</si>
  <si>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</si>
  <si>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</si>
  <si>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</si>
  <si>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</si>
  <si>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</si>
  <si>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</si>
  <si>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</si>
  <si>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</si>
  <si>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</si>
  <si>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</si>
  <si>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</si>
  <si>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</si>
  <si>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</si>
  <si>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</si>
  <si>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</si>
  <si>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</si>
  <si>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</si>
  <si>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</si>
  <si>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</si>
  <si>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</si>
  <si>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</si>
  <si>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</si>
  <si>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</si>
  <si>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</si>
  <si>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</si>
  <si>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</si>
  <si>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</si>
  <si>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</si>
  <si>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</si>
  <si>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</si>
  <si>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</si>
  <si>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</si>
  <si>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</si>
  <si>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</si>
  <si>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</si>
  <si>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</si>
  <si>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</si>
  <si>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</si>
  <si>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</si>
  <si>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</si>
  <si>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</si>
  <si>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</si>
  <si>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</si>
  <si>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</si>
  <si>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</si>
  <si>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</si>
  <si>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</si>
  <si>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</si>
  <si>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</si>
  <si>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</si>
  <si>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</si>
  <si>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</si>
  <si>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</si>
  <si>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</si>
  <si>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</si>
  <si>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</si>
  <si>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</si>
  <si>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</si>
  <si>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</si>
  <si>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</si>
  <si>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</si>
  <si>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</si>
  <si>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</si>
  <si>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</si>
  <si>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</si>
  <si>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</si>
  <si>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</si>
  <si>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</si>
  <si>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</si>
  <si>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</si>
  <si>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</si>
  <si>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</si>
  <si>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</si>
  <si>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</si>
  <si>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</si>
  <si>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</si>
  <si>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</si>
  <si>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</si>
  <si>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</si>
  <si>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</si>
  <si>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</si>
  <si>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</si>
  <si>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</si>
  <si>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</si>
  <si>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</si>
  <si>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</si>
  <si>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</si>
  <si>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</si>
  <si>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</si>
  <si>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</si>
  <si>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</si>
  <si>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</si>
  <si>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</si>
  <si>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</si>
  <si>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</si>
  <si>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</si>
  <si>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</si>
  <si>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</si>
  <si>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</si>
  <si>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</si>
  <si>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</si>
  <si>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</si>
  <si>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</si>
  <si>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</si>
  <si>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</si>
  <si>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</si>
  <si>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</si>
  <si>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</si>
  <si>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</si>
  <si>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</si>
  <si>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</si>
  <si>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</si>
  <si>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</si>
  <si>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</si>
  <si>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</si>
  <si>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</si>
  <si>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</si>
  <si>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</si>
  <si>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</si>
  <si>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</si>
  <si>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</si>
  <si>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</si>
  <si>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</si>
  <si>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</si>
  <si>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</si>
  <si>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</si>
  <si>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</si>
  <si>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</si>
  <si>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</si>
  <si>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</si>
  <si>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</si>
  <si>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</si>
  <si>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</si>
  <si>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</si>
  <si>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</si>
  <si>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</si>
  <si>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</si>
  <si>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</si>
  <si>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</si>
  <si>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</si>
  <si>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</si>
  <si>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</si>
  <si>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</si>
  <si>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</si>
  <si>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</si>
  <si>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</si>
  <si>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</si>
  <si>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</si>
  <si>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</si>
  <si>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</si>
  <si>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</si>
  <si>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</si>
  <si>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</si>
  <si>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</si>
  <si>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</si>
  <si>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</si>
  <si>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</si>
  <si>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</si>
  <si>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</si>
  <si>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</si>
  <si>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</si>
  <si>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</si>
  <si>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</si>
  <si>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</si>
  <si>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</si>
  <si>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</si>
  <si>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</si>
  <si>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</si>
  <si>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</si>
  <si>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</si>
  <si>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</si>
  <si>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</si>
  <si>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</si>
  <si>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</si>
  <si>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</si>
  <si>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</si>
  <si>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</si>
  <si>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</si>
  <si>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</si>
  <si>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</si>
  <si>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</si>
  <si>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</si>
  <si>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</si>
  <si>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</si>
  <si>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</si>
  <si>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</si>
  <si>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</si>
  <si>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</si>
  <si>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</si>
  <si>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</si>
  <si>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</si>
  <si>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</si>
  <si>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</si>
  <si>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</si>
  <si>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</si>
  <si>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</si>
  <si>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</si>
  <si>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</si>
  <si>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</si>
  <si>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</si>
  <si>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</si>
  <si>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</si>
  <si>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</si>
  <si>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</si>
  <si>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</si>
  <si>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</si>
  <si>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</si>
  <si>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</si>
  <si>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</si>
  <si>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</si>
  <si>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</si>
  <si>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</si>
  <si>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</si>
  <si>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</si>
  <si>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</si>
  <si>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</si>
  <si>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</si>
  <si>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</si>
  <si>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</si>
  <si>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</si>
  <si>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</si>
  <si>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</si>
  <si>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</si>
  <si>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</si>
  <si>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</si>
  <si>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</si>
  <si>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</si>
  <si>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</si>
  <si>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</si>
  <si>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</si>
  <si>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</si>
  <si>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</si>
  <si>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</si>
  <si>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</si>
  <si>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</si>
  <si>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</si>
  <si>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</si>
  <si>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</si>
  <si>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</si>
  <si>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</si>
  <si>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</si>
  <si>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</si>
  <si>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</si>
  <si>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</si>
  <si>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</si>
  <si>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</si>
  <si>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</si>
  <si>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</si>
  <si>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</si>
  <si>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</si>
  <si>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</si>
  <si>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</si>
  <si>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</si>
  <si>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</si>
  <si>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</si>
  <si>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</si>
  <si>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</si>
  <si>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</si>
  <si>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</si>
  <si>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</si>
  <si>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</si>
  <si>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</si>
  <si>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</si>
  <si>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</si>
  <si>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</si>
  <si>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</si>
  <si>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</si>
  <si>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</si>
  <si>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</si>
  <si>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</si>
  <si>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</si>
  <si>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</si>
  <si>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</si>
  <si>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</si>
  <si>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</si>
  <si>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</si>
  <si>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</si>
  <si>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</si>
  <si>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</si>
  <si>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</si>
  <si>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</si>
  <si>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</si>
  <si>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</si>
  <si>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</si>
  <si>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</si>
  <si>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</si>
  <si>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</si>
  <si>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</si>
  <si>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</si>
  <si>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</si>
  <si>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</si>
  <si>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</si>
  <si>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</si>
  <si>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</si>
  <si>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</si>
  <si>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</si>
  <si>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</si>
  <si>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</si>
  <si>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</si>
  <si>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</si>
  <si>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</si>
  <si>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</si>
  <si>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</si>
  <si>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</si>
  <si>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</si>
  <si>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</si>
  <si>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</si>
  <si>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</si>
  <si>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</si>
  <si>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</si>
  <si>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</si>
  <si>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</si>
  <si>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</si>
  <si>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</si>
  <si>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</si>
  <si>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</si>
  <si>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</si>
  <si>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</si>
  <si>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</si>
  <si>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</si>
  <si>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</si>
  <si>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</si>
  <si>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</si>
  <si>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</si>
  <si>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</si>
  <si>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</si>
  <si>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</si>
  <si>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</si>
  <si>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</si>
  <si>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</si>
  <si>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</si>
  <si>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</si>
  <si>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</si>
  <si>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</si>
  <si>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</si>
  <si>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</si>
  <si>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</si>
  <si>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</si>
  <si>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</si>
  <si>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</si>
  <si>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</si>
  <si>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</si>
  <si>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</si>
  <si>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</si>
  <si>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</si>
  <si>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</si>
  <si>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</si>
  <si>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</si>
  <si>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</si>
  <si>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</si>
  <si>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</si>
  <si>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</si>
  <si>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</si>
  <si>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</si>
  <si>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</si>
  <si>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</si>
  <si>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</si>
  <si>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</si>
  <si>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</si>
  <si>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</si>
  <si>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</si>
  <si>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</si>
  <si>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</si>
  <si>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</si>
  <si>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</si>
  <si>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</si>
  <si>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</si>
  <si>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</si>
  <si>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</si>
  <si>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</si>
  <si>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</si>
  <si>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</si>
  <si>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</si>
  <si>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</si>
  <si>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</si>
  <si>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</si>
  <si>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</si>
  <si>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</si>
  <si>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</si>
  <si>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</si>
  <si>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</si>
  <si>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</si>
  <si>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</si>
  <si>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</si>
  <si>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</si>
  <si>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</si>
  <si>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</si>
  <si>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</si>
  <si>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</si>
  <si>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</si>
  <si>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</si>
  <si>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</si>
  <si>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</si>
  <si>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</si>
  <si>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</si>
  <si>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</si>
  <si>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</si>
  <si>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</si>
  <si>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</si>
  <si>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</si>
  <si>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</si>
  <si>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</si>
  <si>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</si>
  <si>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</si>
  <si>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</si>
  <si>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</si>
  <si>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</si>
  <si>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</si>
  <si>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</si>
  <si>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</si>
  <si>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</si>
  <si>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</si>
  <si>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</si>
  <si>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</si>
  <si>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</si>
  <si>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</si>
  <si>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</si>
  <si>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</si>
  <si>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</si>
  <si>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</si>
  <si>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</si>
  <si>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</si>
  <si>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</si>
  <si>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</si>
  <si>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</si>
  <si>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</si>
  <si>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</si>
  <si>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</si>
  <si>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</si>
  <si>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</si>
  <si>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</si>
  <si>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</si>
  <si>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</si>
  <si>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</si>
  <si>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</si>
  <si>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</si>
  <si>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</si>
  <si>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</si>
  <si>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</si>
  <si>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</si>
  <si>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</si>
  <si>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</si>
  <si>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</si>
  <si>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</si>
  <si>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</si>
  <si>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</si>
  <si>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</si>
  <si>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</si>
  <si>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</si>
  <si>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</si>
  <si>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</si>
  <si>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</si>
  <si>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</si>
  <si>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</si>
  <si>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</si>
  <si>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</si>
  <si>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</si>
  <si>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</si>
  <si>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</si>
  <si>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</si>
  <si>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</si>
  <si>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</si>
  <si>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</si>
  <si>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</si>
  <si>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</si>
  <si>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</si>
  <si>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</si>
  <si>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</si>
  <si>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</si>
  <si>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</si>
  <si>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</si>
  <si>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</si>
  <si>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</si>
  <si>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</si>
  <si>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</si>
  <si>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</si>
  <si>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</si>
  <si>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</si>
  <si>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</si>
  <si>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</si>
  <si>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</si>
  <si>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</si>
  <si>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</si>
  <si>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</si>
  <si>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</si>
  <si>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</si>
  <si>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</si>
  <si>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</si>
  <si>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</si>
  <si>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</si>
  <si>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</si>
  <si>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</si>
  <si>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</si>
  <si>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</si>
  <si>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</si>
  <si>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</si>
  <si>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</si>
  <si>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</si>
  <si>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</si>
  <si>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</si>
  <si>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</si>
  <si>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</si>
  <si>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</si>
  <si>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</si>
  <si>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</si>
  <si>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</si>
  <si>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</si>
  <si>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</si>
  <si>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</si>
  <si>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</si>
  <si>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</si>
  <si>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</si>
  <si>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</si>
  <si>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</si>
  <si>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</si>
  <si>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</si>
  <si>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</si>
  <si>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</si>
  <si>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</si>
  <si>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</si>
  <si>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</si>
  <si>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</si>
  <si>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</si>
  <si>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</si>
  <si>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</si>
  <si>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</si>
  <si>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</si>
  <si>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</si>
  <si>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</si>
  <si>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</si>
  <si>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</si>
  <si>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</si>
  <si>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</si>
  <si>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</si>
  <si>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</si>
  <si>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</si>
  <si>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</si>
  <si>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</si>
  <si>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</si>
  <si>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</si>
  <si>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</si>
  <si>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</si>
  <si>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</si>
  <si>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</si>
  <si>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</si>
  <si>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</si>
  <si>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</si>
  <si>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</si>
  <si>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</si>
  <si>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</si>
  <si>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</si>
  <si>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</si>
  <si>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</si>
  <si>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</si>
  <si>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</si>
  <si>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</si>
  <si>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</si>
  <si>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</si>
  <si>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</si>
  <si>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</si>
  <si>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</si>
  <si>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</si>
  <si>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</si>
  <si>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</si>
  <si>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</si>
  <si>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</si>
  <si>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</si>
  <si>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</si>
  <si>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</si>
  <si>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</si>
  <si>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</si>
  <si>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</si>
  <si>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</si>
  <si>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</si>
  <si>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</si>
  <si>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</si>
  <si>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</si>
  <si>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</si>
  <si>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</si>
  <si>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</si>
  <si>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</si>
  <si>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</si>
  <si>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</si>
  <si>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</si>
  <si>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</si>
  <si>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</si>
  <si>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</si>
  <si>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</si>
  <si>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</si>
  <si>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</si>
  <si>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</si>
  <si>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</si>
  <si>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</si>
  <si>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</si>
  <si>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</si>
  <si>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</si>
  <si>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</si>
  <si>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</si>
  <si>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</si>
  <si>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</si>
  <si>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</si>
  <si>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</si>
  <si>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</si>
  <si>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</si>
  <si>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</si>
  <si>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</si>
  <si>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</si>
  <si>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</si>
  <si>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</si>
  <si>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</si>
  <si>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</si>
  <si>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</si>
  <si>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</si>
  <si>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</si>
  <si>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</si>
  <si>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</si>
  <si>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</si>
  <si>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</si>
  <si>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</si>
  <si>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</si>
  <si>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</si>
  <si>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</si>
  <si>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</si>
  <si>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</si>
  <si>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</si>
  <si>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</si>
  <si>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</si>
  <si>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</si>
  <si>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</si>
  <si>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</si>
  <si>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</si>
  <si>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</si>
  <si>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</si>
  <si>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</si>
  <si>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</si>
  <si>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</si>
  <si>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</si>
  <si>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</si>
  <si>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</si>
  <si>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</si>
  <si>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</si>
  <si>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</si>
  <si>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</si>
  <si>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</si>
  <si>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</si>
  <si>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</si>
  <si>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</si>
  <si>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</si>
  <si>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</si>
  <si>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</si>
  <si>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</si>
  <si>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</si>
  <si>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</si>
  <si>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</si>
  <si>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</si>
  <si>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</si>
  <si>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</si>
  <si>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</si>
  <si>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</si>
  <si>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</si>
  <si>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</si>
  <si>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</si>
  <si>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</si>
  <si>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</si>
  <si>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</si>
  <si>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</si>
  <si>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</si>
  <si>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</si>
  <si>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</si>
  <si>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</si>
  <si>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</si>
  <si>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</si>
  <si>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</si>
  <si>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</si>
  <si>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</si>
  <si>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</si>
  <si>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</si>
  <si>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</si>
  <si>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</si>
  <si>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</si>
  <si>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</si>
  <si>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</si>
  <si>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</si>
  <si>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</si>
  <si>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</si>
  <si>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</si>
  <si>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</si>
  <si>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</si>
  <si>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</si>
  <si>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</si>
  <si>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</si>
  <si>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</si>
  <si>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</si>
  <si>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</si>
  <si>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</si>
  <si>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</si>
  <si>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</si>
  <si>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</si>
  <si>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</si>
  <si>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</si>
  <si>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</si>
  <si>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</si>
  <si>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</si>
  <si>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</si>
  <si>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</si>
  <si>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</si>
  <si>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</si>
  <si>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</si>
  <si>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</si>
  <si>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</si>
  <si>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</si>
  <si>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</si>
  <si>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</si>
  <si>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</si>
  <si>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</si>
  <si>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</si>
  <si>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</si>
  <si>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</si>
  <si>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</si>
  <si>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</si>
  <si>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</si>
  <si>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</si>
  <si>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</si>
  <si>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</si>
  <si>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</si>
  <si>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</si>
  <si>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</si>
  <si>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</si>
  <si>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</si>
  <si>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</si>
  <si>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</si>
  <si>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</si>
  <si>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</si>
  <si>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</si>
  <si>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</si>
  <si>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</si>
  <si>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</si>
  <si>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</si>
  <si>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</si>
  <si>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</si>
  <si>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</si>
  <si>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</si>
  <si>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</si>
  <si>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</si>
  <si>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</si>
  <si>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</si>
  <si>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</si>
  <si>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</si>
  <si>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</si>
  <si>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</si>
  <si>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</si>
  <si>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</si>
  <si>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</si>
  <si>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</si>
  <si>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</si>
  <si>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</si>
  <si>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</si>
  <si>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</si>
  <si>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</si>
  <si>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</si>
  <si>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</si>
  <si>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</si>
  <si>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</si>
  <si>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</si>
  <si>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</si>
  <si>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</si>
  <si>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</si>
  <si>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</si>
  <si>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</si>
  <si>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</si>
  <si>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</si>
  <si>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</si>
  <si>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</si>
  <si>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</si>
  <si>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</si>
  <si>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</si>
  <si>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</si>
  <si>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</si>
  <si>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</si>
  <si>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</si>
  <si>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</si>
  <si>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</si>
  <si>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</si>
  <si>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</si>
  <si>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</si>
  <si>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</si>
  <si>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</si>
  <si>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</si>
  <si>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</si>
  <si>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</si>
  <si>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</si>
  <si>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</si>
  <si>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</si>
  <si>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</si>
  <si>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</si>
  <si>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</si>
  <si>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</si>
  <si>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</si>
  <si>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</si>
  <si>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</si>
  <si>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</si>
  <si>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</si>
  <si>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</si>
  <si>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</si>
  <si>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</si>
  <si>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</si>
  <si>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</si>
  <si>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</si>
  <si>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</si>
  <si>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</si>
  <si>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</si>
  <si>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</si>
  <si>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</si>
  <si>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</si>
  <si>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</si>
  <si>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</si>
  <si>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</si>
  <si>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</si>
  <si>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</si>
  <si>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</si>
  <si>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</si>
  <si>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</si>
  <si>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</si>
  <si>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</si>
  <si>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</si>
  <si>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</si>
  <si>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</si>
  <si>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</si>
  <si>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</si>
  <si>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</si>
  <si>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</si>
  <si>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</si>
  <si>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</si>
  <si>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</si>
  <si>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</si>
  <si>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</si>
  <si>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</si>
  <si>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</si>
  <si>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</si>
  <si>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</si>
  <si>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</si>
  <si>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</si>
  <si>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</si>
  <si>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</si>
  <si>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</si>
  <si>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</si>
  <si>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</si>
  <si>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</si>
  <si>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</si>
  <si>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</si>
  <si>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</si>
  <si>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</si>
  <si>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</si>
  <si>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</si>
  <si>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</si>
  <si>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</si>
  <si>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</si>
  <si>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</si>
  <si>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</si>
  <si>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</si>
  <si>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</si>
  <si>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</si>
  <si>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</si>
  <si>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</si>
  <si>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</si>
  <si>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</si>
  <si>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</si>
  <si>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</si>
  <si>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</si>
  <si>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</si>
  <si>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</si>
  <si>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</si>
  <si>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</si>
  <si>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</si>
  <si>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</si>
  <si>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</si>
  <si>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</si>
  <si>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</si>
  <si>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</si>
  <si>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</si>
  <si>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</si>
  <si>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</si>
  <si>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</si>
  <si>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</si>
  <si>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</si>
  <si>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</si>
  <si>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</si>
  <si>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</si>
  <si>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</si>
  <si>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</si>
  <si>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</si>
  <si>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</si>
  <si>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</si>
  <si>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</si>
  <si>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</si>
  <si>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</si>
  <si>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</si>
  <si>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</si>
  <si>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</si>
  <si>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</si>
  <si>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</si>
  <si>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</si>
  <si>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</si>
  <si>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</si>
  <si>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</si>
  <si>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</si>
  <si>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</si>
  <si>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</si>
  <si>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</si>
  <si>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</si>
  <si>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</si>
  <si>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</si>
  <si>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</si>
  <si>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</si>
  <si>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</si>
  <si>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</si>
  <si>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</si>
  <si>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</si>
  <si>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</si>
  <si>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</si>
  <si>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</si>
  <si>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</si>
  <si>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</si>
  <si>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</si>
  <si>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</si>
  <si>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</si>
  <si>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</si>
  <si>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</si>
  <si>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</si>
  <si>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</si>
  <si>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</si>
  <si>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</si>
  <si>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</si>
  <si>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</si>
  <si>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</si>
  <si>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</si>
  <si>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</si>
  <si>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</si>
  <si>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</si>
  <si>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</si>
  <si>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</si>
  <si>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</si>
  <si>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</si>
  <si>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</si>
  <si>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</si>
  <si>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</si>
  <si>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</si>
  <si>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</si>
  <si>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</si>
  <si>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</si>
  <si>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</si>
  <si>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</si>
  <si>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</si>
  <si>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</si>
  <si>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</si>
  <si>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</si>
  <si>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</si>
  <si>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</si>
  <si>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</si>
  <si>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</si>
  <si>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</si>
  <si>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</si>
  <si>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</si>
  <si>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</si>
  <si>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</si>
  <si>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</si>
  <si>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</si>
  <si>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</si>
  <si>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</si>
  <si>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</si>
  <si>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</si>
  <si>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</si>
  <si>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</si>
  <si>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</si>
  <si>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</si>
  <si>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</si>
  <si>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</si>
  <si>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</si>
  <si>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</si>
  <si>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</si>
  <si>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</si>
  <si>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</si>
  <si>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</si>
  <si>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</si>
  <si>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</si>
  <si>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</si>
  <si>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</si>
  <si>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</si>
  <si>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</si>
  <si>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</si>
  <si>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</si>
  <si>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</si>
  <si>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</si>
  <si>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</si>
  <si>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</si>
  <si>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</si>
  <si>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</si>
  <si>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</si>
  <si>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</si>
  <si>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</si>
  <si>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</si>
  <si>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</si>
  <si>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</si>
  <si>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</si>
  <si>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</si>
  <si>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</si>
  <si>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</si>
  <si>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</si>
  <si>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</si>
  <si>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</si>
  <si>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</si>
  <si>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</si>
  <si>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</si>
  <si>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</si>
  <si>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</si>
  <si>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</si>
  <si>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</si>
  <si>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</si>
  <si>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</si>
  <si>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</si>
  <si>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</si>
  <si>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</si>
  <si>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</si>
  <si>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</si>
  <si>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</si>
  <si>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</si>
  <si>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</si>
  <si>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</si>
  <si>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</si>
  <si>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</si>
  <si>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</si>
  <si>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</si>
  <si>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</si>
  <si>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</si>
  <si>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</si>
  <si>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</si>
  <si>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</si>
  <si>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</si>
  <si>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</si>
  <si>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</si>
  <si>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</si>
  <si>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</si>
  <si>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</si>
  <si>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</si>
  <si>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</si>
  <si>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</si>
  <si>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</si>
  <si>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</si>
  <si>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</si>
  <si>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</si>
  <si>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</si>
  <si>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</si>
  <si>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</si>
  <si>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</si>
  <si>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</si>
  <si>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</si>
  <si>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</si>
  <si>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</si>
  <si>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</si>
  <si>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</si>
  <si>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</si>
  <si>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</si>
  <si>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</si>
  <si>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</si>
  <si>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</si>
  <si>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</si>
  <si>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</si>
  <si>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</si>
  <si>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</si>
  <si>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</si>
  <si>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</si>
  <si>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</si>
  <si>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</si>
  <si>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</si>
  <si>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</si>
  <si>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</si>
  <si>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</si>
  <si>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</si>
  <si>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</si>
  <si>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</si>
  <si>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</si>
  <si>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</si>
  <si>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</si>
  <si>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</si>
  <si>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</si>
  <si>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</si>
  <si>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</si>
  <si>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</si>
  <si>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</si>
  <si>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</si>
  <si>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</si>
  <si>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</si>
  <si>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</si>
  <si>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</si>
  <si>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</si>
  <si>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</si>
  <si>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</si>
  <si>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</si>
  <si>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</si>
  <si>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</si>
  <si>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</si>
  <si>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</si>
  <si>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</si>
  <si>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</si>
  <si>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</si>
  <si>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</si>
  <si>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</si>
  <si>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</si>
  <si>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</si>
  <si>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</si>
  <si>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</si>
  <si>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</si>
  <si>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</si>
  <si>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</si>
  <si>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</si>
  <si>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</si>
  <si>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</si>
  <si>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</si>
  <si>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</si>
  <si>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</si>
  <si>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</si>
  <si>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</si>
  <si>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</si>
  <si>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</si>
  <si>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</si>
  <si>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</si>
  <si>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</si>
  <si>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</si>
  <si>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</si>
  <si>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</si>
  <si>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</si>
  <si>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</si>
  <si>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</si>
  <si>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</si>
  <si>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</si>
  <si>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</si>
  <si>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</si>
  <si>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</si>
  <si>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</si>
  <si>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</si>
  <si>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</si>
  <si>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</si>
  <si>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</si>
  <si>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</si>
  <si>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</si>
  <si>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</si>
  <si>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</si>
  <si>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</si>
  <si>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</si>
  <si>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</si>
  <si>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</si>
  <si>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</si>
  <si>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</si>
  <si>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</si>
  <si>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</si>
  <si>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</si>
  <si>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</si>
  <si>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</si>
  <si>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</si>
  <si>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</si>
  <si>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</si>
  <si>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</si>
  <si>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</si>
  <si>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</si>
  <si>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</si>
  <si>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</si>
  <si>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</si>
  <si>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</si>
  <si>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</si>
  <si>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</si>
  <si>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</si>
  <si>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</si>
  <si>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</si>
  <si>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</si>
  <si>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</si>
  <si>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</si>
  <si>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</si>
  <si>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</si>
  <si>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</si>
  <si>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</si>
  <si>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</si>
  <si>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</si>
  <si>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</si>
  <si>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</si>
  <si>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</si>
  <si>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</si>
  <si>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</si>
  <si>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</si>
  <si>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</si>
  <si>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</si>
  <si>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</si>
  <si>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</si>
  <si>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</si>
  <si>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</si>
  <si>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</si>
  <si>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</si>
  <si>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</si>
  <si>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</si>
  <si>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</si>
  <si>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</si>
  <si>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</si>
  <si>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</si>
  <si>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</si>
  <si>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</si>
  <si>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</si>
  <si>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</si>
  <si>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</si>
  <si>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</si>
  <si>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</si>
  <si>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</si>
  <si>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</si>
  <si>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</si>
  <si>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</si>
  <si>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</si>
  <si>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</si>
  <si>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</si>
  <si>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</si>
  <si>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</si>
  <si>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</si>
  <si>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</si>
  <si>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</si>
  <si>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</si>
  <si>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</si>
  <si>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</si>
  <si>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</si>
  <si>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</si>
  <si>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</si>
  <si>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</si>
  <si>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</si>
  <si>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</si>
  <si>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</si>
  <si>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</si>
  <si>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</si>
  <si>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</si>
  <si>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</si>
  <si>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</si>
  <si>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</si>
  <si>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</si>
  <si>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</si>
  <si>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</si>
  <si>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</si>
  <si>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</si>
  <si>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</si>
  <si>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</si>
  <si>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</si>
  <si>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</si>
  <si>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</si>
  <si>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</si>
  <si>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</si>
  <si>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</si>
  <si>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</si>
  <si>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</si>
  <si>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</si>
  <si>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</si>
  <si>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</si>
  <si>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</si>
  <si>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</si>
  <si>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</si>
  <si>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</si>
  <si>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</si>
  <si>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</si>
  <si>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</si>
  <si>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</si>
  <si>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</si>
  <si>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</si>
  <si>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</si>
  <si>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</si>
  <si>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</si>
  <si>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</si>
  <si>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</si>
  <si>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</si>
  <si>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</si>
  <si>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</si>
  <si>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</si>
  <si>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</si>
  <si>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</si>
  <si>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</si>
  <si>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</si>
  <si>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</si>
  <si>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</si>
  <si>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</si>
  <si>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</si>
  <si>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</si>
  <si>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</si>
  <si>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</si>
  <si>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</si>
  <si>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</si>
  <si>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</si>
  <si>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</si>
  <si>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</si>
  <si>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</si>
  <si>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</si>
  <si>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</si>
  <si>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</si>
  <si>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</si>
  <si>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</si>
  <si>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</si>
  <si>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</si>
  <si>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</si>
  <si>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</si>
  <si>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</si>
  <si>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</si>
  <si>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</si>
  <si>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</si>
  <si>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</si>
  <si>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</si>
  <si>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</si>
  <si>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</si>
  <si>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</si>
  <si>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</si>
  <si>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</si>
  <si>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</si>
  <si>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</si>
  <si>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</si>
  <si>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</si>
  <si>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</si>
  <si>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</si>
  <si>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</si>
  <si>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</si>
  <si>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</si>
  <si>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</si>
  <si>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</si>
  <si>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</si>
  <si>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</si>
  <si>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</si>
  <si>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</si>
  <si>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</si>
  <si>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</si>
  <si>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</si>
  <si>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</si>
  <si>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</si>
  <si>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</si>
  <si>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</si>
  <si>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</si>
  <si>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</si>
  <si>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</si>
  <si>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</si>
  <si>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</si>
  <si>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</si>
  <si>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</si>
  <si>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</si>
  <si>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</si>
  <si>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</si>
  <si>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</si>
  <si>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</si>
  <si>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</si>
  <si>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</si>
  <si>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</si>
  <si>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</si>
  <si>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</si>
  <si>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</si>
  <si>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</si>
  <si>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</si>
  <si>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</si>
  <si>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</si>
  <si>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</si>
  <si>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</si>
  <si>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</si>
  <si>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</si>
  <si>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</si>
  <si>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</si>
  <si>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</si>
  <si>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</si>
  <si>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</si>
  <si>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</si>
  <si>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</si>
  <si>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</si>
  <si>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</si>
  <si>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</si>
  <si>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</si>
  <si>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</si>
  <si>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</si>
  <si>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</si>
  <si>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</si>
  <si>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</si>
  <si>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</si>
  <si>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</si>
  <si>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</si>
  <si>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</si>
  <si>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</si>
  <si>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</si>
  <si>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</si>
  <si>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</si>
  <si>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</si>
  <si>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</si>
  <si>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</si>
  <si>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</si>
  <si>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</si>
  <si>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</si>
  <si>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</si>
  <si>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</si>
  <si>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</si>
  <si>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</si>
  <si>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</si>
  <si>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</si>
  <si>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</si>
  <si>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</si>
  <si>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</si>
  <si>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</si>
  <si>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</si>
  <si>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</si>
  <si>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</si>
  <si>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</si>
  <si>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</si>
  <si>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</si>
  <si>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</si>
  <si>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</si>
  <si>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</si>
  <si>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</si>
  <si>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</si>
  <si>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</si>
  <si>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</si>
  <si>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</si>
  <si>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</si>
  <si>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</si>
  <si>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</si>
  <si>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</si>
  <si>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</si>
  <si>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</si>
  <si>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</si>
  <si>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</si>
  <si>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</si>
  <si>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</si>
  <si>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</si>
  <si>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</si>
  <si>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</si>
  <si>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</si>
  <si>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</si>
  <si>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</si>
  <si>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</si>
  <si>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</si>
  <si>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</si>
  <si>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</si>
  <si>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</si>
  <si>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</si>
  <si>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</si>
  <si>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</si>
  <si>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</si>
  <si>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</si>
  <si>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</si>
  <si>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</si>
  <si>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</si>
  <si>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</si>
  <si>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</si>
  <si>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</si>
  <si>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</si>
  <si>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</si>
  <si>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</si>
  <si>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</si>
  <si>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</si>
  <si>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</si>
  <si>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</si>
  <si>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</si>
  <si>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</si>
  <si>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</si>
  <si>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</si>
  <si>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</si>
  <si>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</si>
  <si>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</si>
  <si>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</si>
  <si>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</si>
  <si>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</si>
  <si>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</si>
  <si>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</si>
  <si>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</si>
  <si>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</si>
  <si>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</si>
  <si>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</si>
  <si>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</si>
  <si>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</si>
  <si>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</si>
  <si>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</si>
  <si>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</si>
  <si>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</si>
  <si>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</si>
  <si>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</si>
  <si>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</si>
  <si>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</si>
  <si>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</si>
  <si>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</si>
  <si>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</si>
  <si>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</si>
  <si>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</si>
  <si>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</si>
  <si>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</si>
  <si>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</si>
  <si>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</si>
  <si>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</si>
  <si>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</si>
  <si>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</si>
  <si>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</si>
  <si>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</si>
  <si>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</si>
  <si>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</si>
  <si>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</si>
  <si>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</si>
  <si>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</si>
  <si>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</si>
  <si>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</si>
  <si>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</si>
  <si>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</si>
  <si>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</si>
  <si>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</si>
  <si>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</si>
  <si>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</si>
  <si>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</si>
  <si>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</si>
  <si>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</si>
  <si>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</si>
  <si>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</si>
  <si>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</si>
  <si>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</si>
  <si>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</si>
  <si>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</si>
  <si>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</si>
  <si>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</si>
  <si>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</si>
  <si>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</si>
  <si>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</si>
  <si>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</si>
  <si>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</si>
  <si>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</si>
  <si>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</si>
  <si>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</si>
  <si>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</si>
  <si>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</si>
  <si>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</si>
  <si>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</si>
  <si>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</si>
  <si>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</si>
  <si>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</si>
  <si>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</si>
  <si>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</si>
  <si>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</si>
  <si>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</si>
  <si>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</si>
  <si>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</si>
  <si>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</si>
  <si>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</si>
  <si>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</si>
  <si>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</si>
  <si>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</si>
  <si>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</si>
  <si>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</si>
  <si>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</si>
  <si>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</si>
  <si>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</si>
  <si>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</si>
  <si>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</si>
  <si>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</si>
  <si>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</si>
  <si>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</si>
  <si>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</si>
  <si>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</si>
  <si>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</si>
  <si>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</si>
  <si>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</si>
  <si>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</si>
  <si>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</si>
  <si>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</si>
  <si>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</si>
  <si>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</si>
  <si>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</si>
  <si>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</si>
  <si>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</si>
  <si>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</si>
  <si>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</si>
  <si>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</si>
  <si>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</si>
  <si>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</si>
  <si>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</si>
  <si>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</si>
  <si>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</si>
  <si>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</si>
  <si>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</si>
  <si>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</si>
  <si>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</si>
  <si>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</si>
  <si>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</si>
  <si>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</si>
  <si>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</si>
  <si>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</si>
  <si>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</si>
  <si>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</si>
  <si>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</si>
  <si>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</si>
  <si>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</si>
  <si>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</si>
  <si>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</si>
  <si>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</si>
  <si>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</si>
  <si>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</si>
  <si>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</si>
  <si>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</si>
  <si>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</si>
  <si>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</si>
  <si>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</si>
  <si>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</si>
  <si>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</si>
  <si>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</si>
  <si>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</si>
  <si>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</si>
  <si>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</si>
  <si>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</si>
  <si>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</si>
  <si>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</si>
  <si>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</si>
  <si>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</si>
  <si>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</si>
  <si>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</si>
  <si>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</si>
  <si>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</si>
  <si>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</si>
  <si>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</si>
  <si>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</si>
  <si>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</si>
  <si>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</si>
  <si>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</si>
  <si>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</si>
  <si>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</si>
  <si>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</si>
  <si>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</si>
  <si>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</si>
  <si>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</si>
  <si>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</si>
  <si>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</si>
  <si>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</si>
  <si>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</si>
  <si>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</si>
  <si>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</si>
  <si>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</si>
  <si>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</si>
  <si>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</si>
  <si>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</si>
  <si>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</si>
  <si>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</si>
  <si>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</si>
  <si>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</si>
  <si>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</si>
  <si>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</si>
  <si>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</si>
  <si>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</si>
  <si>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</si>
  <si>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</si>
  <si>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</si>
  <si>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</si>
  <si>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</si>
  <si>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</si>
  <si>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</si>
  <si>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</si>
  <si>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</si>
  <si>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</si>
  <si>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</si>
  <si>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</si>
  <si>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</si>
  <si>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</si>
  <si>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</si>
  <si>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</si>
  <si>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</si>
  <si>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</si>
  <si>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</si>
  <si>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</si>
  <si>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</si>
  <si>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</si>
  <si>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</si>
  <si>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</si>
  <si>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</si>
  <si>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</si>
  <si>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</si>
  <si>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</si>
  <si>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</si>
  <si>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</si>
  <si>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</si>
  <si>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</si>
  <si>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</si>
  <si>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</si>
  <si>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</si>
  <si>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</si>
  <si>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</si>
  <si>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</si>
  <si>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</si>
  <si>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</si>
  <si>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</si>
  <si>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</si>
  <si>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</si>
  <si>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</si>
  <si>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</si>
  <si>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</si>
  <si>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</si>
  <si>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</si>
  <si>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</si>
  <si>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</si>
  <si>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</si>
  <si>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</si>
  <si>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</si>
  <si>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</si>
  <si>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</si>
  <si>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</si>
  <si>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</si>
  <si>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</si>
  <si>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</si>
  <si>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</si>
  <si>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</si>
  <si>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</si>
  <si>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</si>
  <si>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</si>
  <si>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</si>
  <si>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</si>
  <si>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</si>
  <si>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</si>
  <si>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</si>
  <si>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</si>
  <si>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</si>
  <si>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</si>
  <si>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</si>
  <si>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</si>
  <si>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</si>
  <si>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</si>
  <si>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</si>
  <si>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</si>
  <si>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</si>
  <si>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</si>
  <si>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</si>
  <si>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</si>
  <si>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</si>
  <si>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</si>
  <si>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</si>
  <si>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</si>
  <si>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</si>
  <si>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</si>
  <si>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</si>
  <si>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</si>
  <si>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</si>
  <si>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</si>
  <si>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</si>
  <si>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</si>
  <si>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</si>
  <si>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</si>
  <si>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</si>
  <si>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</si>
  <si>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</si>
  <si>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</si>
  <si>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</si>
  <si>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</si>
  <si>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</si>
  <si>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</si>
  <si>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</si>
  <si>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</si>
  <si>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</si>
  <si>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</si>
  <si>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</si>
  <si>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</si>
  <si>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</si>
  <si>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</si>
  <si>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</si>
  <si>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</si>
  <si>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</si>
  <si>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</si>
  <si>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</si>
  <si>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</si>
  <si>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</si>
  <si>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</si>
  <si>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</si>
  <si>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</si>
  <si>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</si>
  <si>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</si>
  <si>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</si>
  <si>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</si>
  <si>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</si>
  <si>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</si>
  <si>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</si>
  <si>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</si>
  <si>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</si>
  <si>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</si>
  <si>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</si>
  <si>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</si>
  <si>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</si>
  <si>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</si>
  <si>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</si>
  <si>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</si>
  <si>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</si>
  <si>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</si>
  <si>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</si>
  <si>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</si>
  <si>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</si>
  <si>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</si>
  <si>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</si>
  <si>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</si>
  <si>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</si>
  <si>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</si>
  <si>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</si>
  <si>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</si>
  <si>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</si>
  <si>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</si>
  <si>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</si>
  <si>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</si>
  <si>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</si>
  <si>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</si>
  <si>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</si>
  <si>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</si>
  <si>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</si>
  <si>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</si>
  <si>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</si>
  <si>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</si>
  <si>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</si>
  <si>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</si>
  <si>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</si>
  <si>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</si>
  <si>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</si>
  <si>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</si>
  <si>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</si>
  <si>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</si>
  <si>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</si>
  <si>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</si>
  <si>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</si>
  <si>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</si>
  <si>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</si>
  <si>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</si>
  <si>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</si>
  <si>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</si>
  <si>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</si>
  <si>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</si>
  <si>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</si>
  <si>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</si>
  <si>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</si>
  <si>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</si>
  <si>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</si>
  <si>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</si>
  <si>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</si>
  <si>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</si>
  <si>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</si>
  <si>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</si>
  <si>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</si>
  <si>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</si>
  <si>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</si>
  <si>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</si>
  <si>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</si>
  <si>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</si>
  <si>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</si>
  <si>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</si>
  <si>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</si>
  <si>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</si>
  <si>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</si>
  <si>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</si>
  <si>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</si>
  <si>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</si>
  <si>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</si>
  <si>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</si>
  <si>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</si>
  <si>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</si>
  <si>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</si>
  <si>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</si>
  <si>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</si>
  <si>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</si>
  <si>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</si>
  <si>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</si>
  <si>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</si>
  <si>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</si>
  <si>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</si>
  <si>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</si>
  <si>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</si>
  <si>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</si>
  <si>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</si>
  <si>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</si>
  <si>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</si>
  <si>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</si>
  <si>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</si>
  <si>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</si>
  <si>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</si>
  <si>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</si>
  <si>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</si>
  <si>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</si>
  <si>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</si>
  <si>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</si>
  <si>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</si>
  <si>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</si>
  <si>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</si>
  <si>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</si>
  <si>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</si>
  <si>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</si>
  <si>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</si>
  <si>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</si>
  <si>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</si>
  <si>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</si>
  <si>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</si>
  <si>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</si>
  <si>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</si>
  <si>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</si>
  <si>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</si>
  <si>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</si>
  <si>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</si>
  <si>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</si>
  <si>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</si>
  <si>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</si>
  <si>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</si>
  <si>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</si>
  <si>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</si>
  <si>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</si>
  <si>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</si>
  <si>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</si>
  <si>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</si>
  <si>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</si>
  <si>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</si>
  <si>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</si>
  <si>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</si>
  <si>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</si>
  <si>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</si>
  <si>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</si>
  <si>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</si>
  <si>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</si>
  <si>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</si>
  <si>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</si>
  <si>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</si>
  <si>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</si>
  <si>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</si>
  <si>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</si>
  <si>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</si>
  <si>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</si>
  <si>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</si>
  <si>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</si>
  <si>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</si>
  <si>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</si>
  <si>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</si>
  <si>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</si>
  <si>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</si>
  <si>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</si>
  <si>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</si>
  <si>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</si>
  <si>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</si>
  <si>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</si>
  <si>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</si>
  <si>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</si>
  <si>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</si>
  <si>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</si>
  <si>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</si>
  <si>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</si>
  <si>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</si>
  <si>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</si>
  <si>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</si>
  <si>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</si>
  <si>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</si>
  <si>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</si>
  <si>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</si>
  <si>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</si>
  <si>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</si>
  <si>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</si>
  <si>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</si>
  <si>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</si>
  <si>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</si>
  <si>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</si>
  <si>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</si>
  <si>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</si>
  <si>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</si>
  <si>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</si>
  <si>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</si>
  <si>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</si>
  <si>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</si>
  <si>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</si>
  <si>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</si>
  <si>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</si>
  <si>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</si>
  <si>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</si>
  <si>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</si>
  <si>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</si>
  <si>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</si>
  <si>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</si>
  <si>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</si>
  <si>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</si>
  <si>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</si>
  <si>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</si>
  <si>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</si>
  <si>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</si>
  <si>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</si>
  <si>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</si>
  <si>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</si>
  <si>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</si>
  <si>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</si>
  <si>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</si>
  <si>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</si>
  <si>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</si>
  <si>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</si>
  <si>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</si>
  <si>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</si>
  <si>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</si>
  <si>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</si>
  <si>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</si>
  <si>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</si>
  <si>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</si>
  <si>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</si>
  <si>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</si>
  <si>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</si>
  <si>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</si>
  <si>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</si>
  <si>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</si>
  <si>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</si>
  <si>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</si>
  <si>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</si>
  <si>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</si>
  <si>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</si>
  <si>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</si>
  <si>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</si>
  <si>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</si>
  <si>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</si>
  <si>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</si>
  <si>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</si>
  <si>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</si>
  <si>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</si>
  <si>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</si>
  <si>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</si>
  <si>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</si>
  <si>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</si>
  <si>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</si>
  <si>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</si>
  <si>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</si>
  <si>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</si>
  <si>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</si>
  <si>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</si>
  <si>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</si>
  <si>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</si>
  <si>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</si>
  <si>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</si>
  <si>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</si>
  <si>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</si>
  <si>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</si>
  <si>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</si>
  <si>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</si>
  <si>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</si>
  <si>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</si>
  <si>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</si>
  <si>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</si>
  <si>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</si>
  <si>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</si>
  <si>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</si>
  <si>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</si>
  <si>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</si>
  <si>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</si>
  <si>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</si>
  <si>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</si>
  <si>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</si>
  <si>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</si>
  <si>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</si>
  <si>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</si>
  <si>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</si>
  <si>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</si>
  <si>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</si>
  <si>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</si>
  <si>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</si>
  <si>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</si>
  <si>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</si>
  <si>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</si>
  <si>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</si>
  <si>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</si>
  <si>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</si>
  <si>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</si>
  <si>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</si>
  <si>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</si>
  <si>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</si>
  <si>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</si>
  <si>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</si>
  <si>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</si>
  <si>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</si>
  <si>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</si>
  <si>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</si>
  <si>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</si>
  <si>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</si>
  <si>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</si>
  <si>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</si>
  <si>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</si>
  <si>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</si>
  <si>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</si>
  <si>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</si>
  <si>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</si>
  <si>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</si>
  <si>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</si>
  <si>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</si>
  <si>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</si>
  <si>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</si>
  <si>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</si>
  <si>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</si>
  <si>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</si>
  <si>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</si>
  <si>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</si>
  <si>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</si>
  <si>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</si>
  <si>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</si>
  <si>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</si>
  <si>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</si>
  <si>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</si>
  <si>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</si>
  <si>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</si>
  <si>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</si>
  <si>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</si>
  <si>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</si>
  <si>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</si>
  <si>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</si>
  <si>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</si>
  <si>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</si>
  <si>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</si>
  <si>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</si>
  <si>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</si>
  <si>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</si>
  <si>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</si>
  <si>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</si>
  <si>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</si>
  <si>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</si>
  <si>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</si>
  <si>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</si>
  <si>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</si>
  <si>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</si>
  <si>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</si>
  <si>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</si>
  <si>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</si>
  <si>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</si>
  <si>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</si>
  <si>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</si>
  <si>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</si>
  <si>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</si>
  <si>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</si>
  <si>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</si>
  <si>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</si>
  <si>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</si>
  <si>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</si>
  <si>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</si>
  <si>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</si>
  <si>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</si>
  <si>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</si>
  <si>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</si>
  <si>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</si>
  <si>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</si>
  <si>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</si>
  <si>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</si>
  <si>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</si>
  <si>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</si>
  <si>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</si>
  <si>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</si>
  <si>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</si>
  <si>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</si>
  <si>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</si>
  <si>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</si>
  <si>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</si>
  <si>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</si>
  <si>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</si>
  <si>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</si>
  <si>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</si>
  <si>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</si>
  <si>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</si>
  <si>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</si>
  <si>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</si>
  <si>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</si>
  <si>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</si>
  <si>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</si>
  <si>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</si>
  <si>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</si>
  <si>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</si>
  <si>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</si>
  <si>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</si>
  <si>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</si>
  <si>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</si>
  <si>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</si>
  <si>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</si>
  <si>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</si>
  <si>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</si>
  <si>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</si>
  <si>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</si>
  <si>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</si>
  <si>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</si>
  <si>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</si>
  <si>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</si>
  <si>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</si>
  <si>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</si>
  <si>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</si>
  <si>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</si>
  <si>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</si>
  <si>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</si>
  <si>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</si>
  <si>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</si>
  <si>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</si>
  <si>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</si>
  <si>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</si>
  <si>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</si>
  <si>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</si>
  <si>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</si>
  <si>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</si>
  <si>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</si>
  <si>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</si>
  <si>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</si>
  <si>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</si>
  <si>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</si>
  <si>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</si>
  <si>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</si>
  <si>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</si>
  <si>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</si>
  <si>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</si>
  <si>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</si>
  <si>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</si>
  <si>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</si>
  <si>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</si>
  <si>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</si>
  <si>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</si>
  <si>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</si>
  <si>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</si>
  <si>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</si>
  <si>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</si>
  <si>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</si>
  <si>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</si>
  <si>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</si>
  <si>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</si>
  <si>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</si>
  <si>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</si>
  <si>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</si>
  <si>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</si>
  <si>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</si>
  <si>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</si>
  <si>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</si>
  <si>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</si>
  <si>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</si>
  <si>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</si>
  <si>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</si>
  <si>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</si>
  <si>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</si>
  <si>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</si>
  <si>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</si>
  <si>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</si>
  <si>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</si>
  <si>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</si>
  <si>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</si>
  <si>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</si>
  <si>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</si>
  <si>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</si>
  <si>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</si>
  <si>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</si>
  <si>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</si>
  <si>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</si>
  <si>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</si>
  <si>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</si>
  <si>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</si>
  <si>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</si>
  <si>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</si>
  <si>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</si>
  <si>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</si>
  <si>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</si>
  <si>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</si>
  <si>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</si>
  <si>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</si>
  <si>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</si>
  <si>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</si>
  <si>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</si>
  <si>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</si>
  <si>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</si>
  <si>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</si>
  <si>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</si>
  <si>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</si>
  <si>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</si>
  <si>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</si>
  <si>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</si>
  <si>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</si>
  <si>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</si>
  <si>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</si>
  <si>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</si>
  <si>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</si>
  <si>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</si>
  <si>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</si>
  <si>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</si>
  <si>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</si>
  <si>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</si>
  <si>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</si>
  <si>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</si>
  <si>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</si>
  <si>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</si>
  <si>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</si>
  <si>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</si>
  <si>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</si>
  <si>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</si>
  <si>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</si>
  <si>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</si>
  <si>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</si>
  <si>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</si>
  <si>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</si>
  <si>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</si>
  <si>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</si>
  <si>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</si>
  <si>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</si>
  <si>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</si>
  <si>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</si>
  <si>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</si>
  <si>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</si>
  <si>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</si>
  <si>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</si>
  <si>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</si>
  <si>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</si>
  <si>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</si>
  <si>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</si>
  <si>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</si>
  <si>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</si>
  <si>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</si>
  <si>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</si>
  <si>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</si>
  <si>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</si>
  <si>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</si>
  <si>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</si>
  <si>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</si>
  <si>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</si>
  <si>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</si>
  <si>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</si>
  <si>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</si>
  <si>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</si>
  <si>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</si>
  <si>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</si>
  <si>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</si>
  <si>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</si>
  <si>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</si>
  <si>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</si>
  <si>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</si>
  <si>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</si>
  <si>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</si>
  <si>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</si>
  <si>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</si>
  <si>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</si>
  <si>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</si>
  <si>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</si>
  <si>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</si>
  <si>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</si>
  <si>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</si>
  <si>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</si>
  <si>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</si>
  <si>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</si>
  <si>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</si>
  <si>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</si>
  <si>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</si>
  <si>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</si>
  <si>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</si>
  <si>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</si>
  <si>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</si>
  <si>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</si>
  <si>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</si>
  <si>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</si>
  <si>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</si>
  <si>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</si>
  <si>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</si>
  <si>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</si>
  <si>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</si>
  <si>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</si>
  <si>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</si>
  <si>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</si>
  <si>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</si>
  <si>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</si>
  <si>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</si>
  <si>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</si>
  <si>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</si>
  <si>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</si>
  <si>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</si>
  <si>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</si>
  <si>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</si>
  <si>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</si>
  <si>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</si>
  <si>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</si>
  <si>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</si>
  <si>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</si>
  <si>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</si>
  <si>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</si>
  <si>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</si>
  <si>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</si>
  <si>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</si>
  <si>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</si>
  <si>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</si>
  <si>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</si>
  <si>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</si>
  <si>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</si>
  <si>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</si>
  <si>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</si>
  <si>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</si>
  <si>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</si>
  <si>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</si>
  <si>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</si>
  <si>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</si>
  <si>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</si>
  <si>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</si>
  <si>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</si>
  <si>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</si>
  <si>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</si>
  <si>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</si>
  <si>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</si>
  <si>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</si>
  <si>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</si>
  <si>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</si>
  <si>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</si>
  <si>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</si>
  <si>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</si>
  <si>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</si>
  <si>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</si>
  <si>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</si>
  <si>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</si>
  <si>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</si>
  <si>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</si>
  <si>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</si>
  <si>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</si>
  <si>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</si>
  <si>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</si>
  <si>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</si>
  <si>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</si>
  <si>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</si>
  <si>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</si>
  <si>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</si>
  <si>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</si>
  <si>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</si>
  <si>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</si>
  <si>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</si>
  <si>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</si>
  <si>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</si>
  <si>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</si>
  <si>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</si>
  <si>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</si>
  <si>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</si>
  <si>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</si>
  <si>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</si>
  <si>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</si>
  <si>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</si>
  <si>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</si>
  <si>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</si>
  <si>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</si>
  <si>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</si>
  <si>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</si>
  <si>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</si>
  <si>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</si>
  <si>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</si>
  <si>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</si>
  <si>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</si>
  <si>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</si>
  <si>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</si>
  <si>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</si>
  <si>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</si>
  <si>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</si>
  <si>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</si>
  <si>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</si>
  <si>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</si>
  <si>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</si>
  <si>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</si>
  <si>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</si>
  <si>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</si>
  <si>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</si>
  <si>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</si>
  <si>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</si>
  <si>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</si>
  <si>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</si>
  <si>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</si>
  <si>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</si>
  <si>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</si>
  <si>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</si>
  <si>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</si>
  <si>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</si>
  <si>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</si>
  <si>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</si>
  <si>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</si>
  <si>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</si>
  <si>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</si>
  <si>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</si>
  <si>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</si>
  <si>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</si>
  <si>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</si>
  <si>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</si>
  <si>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</si>
  <si>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</si>
  <si>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</si>
  <si>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</si>
  <si>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</si>
  <si>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</si>
  <si>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</si>
  <si>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</si>
  <si>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</si>
  <si>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</si>
  <si>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</si>
  <si>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</si>
  <si>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</si>
  <si>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</si>
  <si>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</si>
  <si>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</si>
  <si>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</si>
  <si>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</si>
  <si>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</si>
  <si>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</si>
  <si>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</si>
  <si>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</si>
  <si>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</si>
  <si>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</si>
  <si>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</si>
  <si>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</si>
  <si>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</si>
  <si>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</si>
  <si>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</si>
  <si>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</si>
  <si>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</si>
  <si>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</si>
  <si>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</si>
  <si>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</si>
  <si>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</si>
  <si>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</si>
  <si>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</si>
  <si>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</si>
  <si>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</si>
  <si>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</si>
  <si>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</si>
  <si>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</si>
  <si>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</si>
  <si>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</si>
  <si>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</si>
  <si>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</si>
  <si>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</si>
  <si>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</si>
  <si>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</si>
  <si>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</si>
  <si>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</si>
  <si>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</si>
  <si>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</si>
  <si>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</si>
  <si>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</si>
  <si>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</si>
  <si>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</si>
  <si>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</si>
  <si>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</si>
  <si>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</si>
  <si>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</si>
  <si>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</si>
  <si>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</si>
  <si>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</si>
  <si>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</si>
  <si>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</si>
  <si>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</si>
  <si>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</si>
  <si>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</si>
  <si>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</si>
  <si>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</si>
  <si>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</si>
  <si>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</si>
  <si>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</si>
  <si>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</si>
  <si>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</si>
  <si>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</si>
  <si>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</si>
  <si>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</si>
  <si>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</si>
  <si>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</si>
  <si>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</si>
  <si>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</si>
  <si>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</si>
  <si>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</si>
  <si>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</si>
  <si>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</si>
  <si>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</si>
  <si>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</si>
  <si>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</si>
  <si>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</si>
  <si>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</si>
  <si>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</si>
  <si>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</si>
  <si>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</si>
  <si>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</si>
  <si>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</si>
  <si>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</si>
  <si>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</si>
  <si>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</si>
  <si>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</si>
  <si>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</si>
  <si>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</si>
  <si>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</si>
  <si>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</si>
  <si>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</si>
  <si>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</si>
  <si>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</si>
  <si>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</si>
  <si>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</si>
  <si>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</si>
  <si>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</si>
  <si>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</si>
  <si>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</si>
  <si>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</si>
  <si>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</si>
  <si>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</si>
  <si>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</si>
  <si>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</si>
  <si>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</si>
  <si>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</si>
  <si>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</si>
  <si>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</si>
  <si>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</si>
  <si>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</si>
  <si>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</si>
  <si>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</si>
  <si>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</si>
  <si>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</si>
  <si>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</si>
  <si>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</si>
  <si>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</si>
  <si>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</si>
  <si>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</si>
  <si>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</si>
  <si>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</si>
  <si>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</si>
  <si>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</si>
  <si>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</si>
  <si>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</si>
  <si>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</si>
  <si>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</si>
  <si>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</si>
  <si>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</si>
  <si>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</si>
  <si>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</si>
  <si>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</si>
  <si>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</si>
  <si>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</si>
  <si>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</si>
  <si>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</si>
  <si>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</si>
  <si>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</si>
  <si>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</si>
  <si>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</si>
  <si>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</si>
  <si>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</si>
  <si>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</si>
  <si>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</si>
  <si>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</si>
  <si>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</si>
  <si>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</si>
  <si>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</si>
  <si>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</si>
  <si>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</si>
  <si>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</si>
  <si>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</si>
  <si>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</si>
  <si>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</si>
  <si>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</si>
  <si>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</si>
  <si>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</si>
  <si>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</si>
  <si>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</si>
  <si>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</si>
  <si>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</si>
  <si>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</si>
  <si>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</si>
  <si>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</si>
  <si>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</si>
  <si>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</si>
  <si>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</si>
  <si>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</si>
  <si>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</si>
  <si>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</si>
  <si>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</si>
  <si>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</si>
  <si>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</si>
  <si>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</si>
  <si>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</si>
  <si>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</si>
  <si>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</si>
  <si>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</si>
  <si>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</si>
  <si>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</si>
  <si>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</si>
  <si>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</si>
  <si>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</si>
  <si>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</si>
  <si>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</si>
  <si>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</si>
  <si>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</si>
  <si>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</si>
  <si>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</si>
  <si>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</si>
  <si>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</si>
  <si>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</si>
  <si>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</si>
  <si>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</si>
  <si>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</si>
  <si>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</si>
  <si>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</si>
  <si>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</si>
  <si>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</si>
  <si>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</si>
  <si>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</si>
  <si>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</si>
  <si>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</si>
  <si>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</si>
  <si>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</si>
  <si>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</si>
  <si>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</si>
  <si>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</si>
  <si>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</si>
  <si>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</si>
  <si>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</si>
  <si>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</si>
  <si>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</si>
  <si>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</si>
  <si>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</si>
  <si>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</si>
  <si>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</si>
  <si>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</si>
  <si>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</si>
  <si>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</si>
  <si>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</si>
  <si>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</si>
  <si>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</si>
  <si>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</si>
  <si>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</si>
  <si>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</si>
  <si>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</si>
  <si>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</si>
  <si>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</si>
  <si>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</si>
  <si>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</si>
  <si>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</si>
  <si>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</si>
  <si>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</si>
  <si>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</si>
  <si>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</si>
  <si>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</si>
  <si>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</si>
  <si>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</si>
  <si>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</si>
  <si>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</si>
  <si>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</si>
  <si>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</si>
  <si>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</si>
  <si>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</si>
  <si>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</si>
  <si>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</si>
  <si>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</si>
  <si>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</si>
  <si>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</si>
  <si>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</si>
  <si>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</si>
  <si>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</si>
  <si>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</si>
  <si>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</si>
  <si>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</si>
  <si>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</si>
  <si>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</si>
  <si>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</si>
  <si>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</si>
  <si>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</si>
  <si>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</si>
  <si>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</si>
  <si>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</si>
  <si>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</si>
  <si>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</si>
  <si>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</si>
  <si>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</si>
  <si>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</si>
  <si>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</si>
  <si>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</si>
  <si>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</si>
  <si>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</si>
  <si>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</si>
  <si>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</si>
  <si>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</si>
  <si>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</si>
  <si>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</si>
  <si>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</si>
  <si>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</si>
  <si>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</si>
  <si>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</si>
  <si>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</si>
  <si>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</si>
  <si>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</si>
  <si>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</si>
  <si>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</si>
  <si>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</si>
  <si>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</si>
  <si>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</si>
  <si>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</si>
  <si>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</si>
  <si>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</si>
  <si>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</si>
  <si>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</si>
  <si>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</si>
  <si>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</si>
  <si>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</si>
  <si>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</si>
  <si>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</si>
  <si>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</si>
  <si>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</si>
  <si>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</si>
  <si>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</si>
  <si>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</si>
  <si>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</si>
  <si>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</si>
  <si>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</si>
  <si>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</si>
  <si>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</si>
  <si>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</si>
  <si>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</si>
  <si>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</si>
  <si>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</si>
  <si>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</si>
  <si>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</si>
  <si>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</si>
  <si>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</si>
  <si>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</si>
  <si>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</si>
  <si>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</si>
  <si>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</si>
  <si>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</si>
  <si>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</si>
  <si>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</si>
  <si>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</si>
  <si>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</si>
  <si>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</si>
  <si>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</si>
  <si>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</si>
  <si>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</si>
  <si>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</si>
  <si>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</si>
  <si>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</si>
  <si>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</si>
  <si>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</si>
  <si>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</si>
  <si>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</si>
  <si>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</si>
  <si>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</si>
  <si>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</si>
  <si>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</si>
  <si>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</si>
  <si>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</si>
  <si>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</si>
  <si>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</si>
  <si>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</si>
  <si>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</si>
  <si>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</si>
  <si>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</si>
  <si>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</si>
  <si>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</si>
  <si>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</si>
  <si>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</si>
  <si>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</si>
  <si>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</si>
  <si>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</si>
  <si>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</si>
  <si>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</si>
  <si>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</si>
  <si>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</si>
  <si>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</si>
  <si>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</si>
  <si>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</si>
  <si>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</si>
  <si>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</si>
  <si>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</si>
  <si>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</si>
  <si>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</si>
  <si>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</si>
  <si>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</si>
  <si>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</si>
  <si>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</si>
  <si>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</si>
  <si>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</si>
  <si>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</si>
  <si>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</si>
  <si>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</si>
  <si>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</si>
  <si>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</si>
  <si>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</si>
  <si>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</si>
  <si>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</si>
  <si>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</si>
  <si>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</si>
  <si>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</si>
  <si>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</si>
  <si>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</si>
  <si>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</si>
  <si>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</si>
  <si>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</si>
  <si>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</si>
  <si>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</si>
  <si>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</si>
  <si>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</si>
  <si>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</si>
  <si>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</si>
  <si>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</si>
  <si>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</si>
  <si>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</si>
  <si>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</si>
  <si>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</si>
  <si>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</si>
  <si>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</si>
  <si>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</si>
  <si>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</si>
  <si>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</si>
  <si>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</si>
  <si>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</si>
  <si>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</si>
  <si>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</si>
  <si>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</si>
  <si>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</si>
  <si>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</si>
  <si>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</si>
  <si>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</si>
  <si>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</si>
  <si>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</si>
  <si>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</si>
  <si>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</si>
  <si>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</si>
  <si>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</si>
  <si>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</si>
  <si>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</si>
  <si>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</si>
  <si>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</si>
  <si>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</si>
  <si>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</si>
  <si>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</si>
  <si>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</si>
  <si>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</si>
  <si>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</si>
  <si>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</si>
  <si>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</si>
  <si>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</si>
  <si>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</si>
  <si>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</si>
  <si>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</si>
  <si>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</si>
  <si>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</si>
  <si>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</si>
  <si>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</si>
  <si>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</si>
  <si>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</si>
  <si>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</si>
  <si>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</si>
  <si>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</si>
  <si>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</si>
  <si>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</si>
  <si>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</si>
  <si>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</si>
  <si>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</si>
  <si>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</si>
  <si>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</si>
  <si>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</si>
  <si>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</si>
  <si>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</si>
  <si>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</si>
  <si>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</si>
  <si>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</si>
  <si>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</si>
  <si>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</si>
  <si>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</si>
  <si>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</si>
  <si>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</si>
  <si>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</si>
  <si>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</si>
  <si>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</si>
  <si>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</si>
  <si>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</si>
  <si>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</si>
  <si>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</si>
  <si>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</si>
  <si>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</si>
  <si>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</si>
  <si>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</si>
  <si>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</si>
  <si>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</si>
  <si>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</si>
  <si>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</si>
  <si>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</si>
  <si>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</si>
  <si>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</si>
  <si>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</si>
  <si>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</si>
  <si>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</si>
  <si>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</si>
  <si>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</si>
  <si>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</si>
  <si>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</si>
  <si>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</si>
  <si>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</si>
  <si>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</si>
  <si>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</si>
  <si>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</si>
  <si>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</si>
  <si>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</si>
  <si>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</si>
  <si>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</si>
  <si>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</si>
  <si>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</si>
  <si>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</si>
  <si>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</si>
  <si>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</si>
  <si>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</si>
  <si>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</si>
  <si>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</si>
  <si>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</si>
  <si>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</si>
  <si>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</si>
  <si>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</si>
  <si>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</si>
  <si>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</si>
  <si>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</si>
  <si>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</si>
  <si>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</si>
  <si>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</si>
  <si>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</si>
  <si>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</si>
  <si>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</si>
  <si>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</si>
  <si>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</si>
  <si>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</si>
  <si>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</si>
  <si>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</si>
  <si>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</si>
  <si>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</si>
  <si>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</si>
  <si>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</si>
  <si>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</si>
  <si>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</si>
  <si>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</si>
  <si>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</si>
  <si>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</si>
  <si>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</si>
  <si>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</si>
  <si>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</si>
  <si>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</si>
  <si>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</si>
  <si>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</si>
  <si>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</si>
  <si>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</si>
  <si>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</si>
  <si>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</si>
  <si>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</si>
  <si>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</si>
  <si>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</si>
  <si>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</si>
  <si>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</si>
  <si>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</si>
  <si>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</si>
  <si>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</si>
  <si>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</si>
  <si>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</si>
  <si>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</si>
  <si>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</si>
  <si>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</si>
  <si>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</si>
  <si>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</si>
  <si>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</si>
  <si>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</si>
  <si>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</si>
  <si>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</si>
  <si>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</si>
  <si>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</si>
  <si>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</si>
  <si>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</si>
  <si>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</si>
  <si>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</si>
  <si>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</si>
  <si>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</si>
  <si>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</si>
  <si>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</si>
  <si>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</si>
  <si>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</si>
  <si>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</si>
  <si>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</si>
  <si>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</si>
  <si>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</si>
  <si>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</si>
  <si>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</si>
  <si>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</si>
  <si>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</si>
  <si>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</si>
  <si>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</si>
  <si>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</si>
  <si>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</si>
  <si>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</si>
  <si>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</si>
  <si>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</si>
  <si>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</si>
  <si>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</si>
  <si>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</si>
  <si>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</si>
  <si>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</si>
  <si>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</si>
  <si>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</si>
  <si>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</si>
  <si>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</si>
  <si>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</si>
  <si>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</si>
  <si>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</si>
  <si>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</si>
  <si>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</si>
  <si>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</si>
  <si>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</si>
  <si>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</si>
  <si>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</si>
  <si>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</si>
  <si>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</si>
  <si>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</si>
  <si>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</si>
  <si>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</si>
  <si>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</si>
  <si>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</si>
  <si>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</si>
  <si>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</si>
  <si>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</si>
  <si>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</si>
  <si>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</si>
  <si>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</si>
  <si>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</si>
  <si>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</si>
  <si>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</si>
  <si>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</si>
  <si>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</si>
  <si>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</si>
  <si>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</si>
  <si>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</si>
  <si>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</si>
  <si>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</si>
  <si>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</si>
  <si>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</si>
  <si>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</si>
  <si>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</si>
  <si>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</si>
  <si>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</si>
  <si>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</si>
  <si>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</si>
  <si>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</si>
  <si>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</si>
  <si>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</si>
  <si>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</si>
  <si>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</si>
  <si>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</si>
  <si>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</si>
  <si>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</si>
  <si>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</si>
  <si>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</si>
  <si>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</si>
  <si>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</si>
  <si>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</si>
  <si>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</si>
  <si>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</si>
  <si>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</si>
  <si>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</si>
  <si>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</si>
  <si>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</si>
  <si>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</si>
  <si>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</si>
  <si>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</si>
  <si>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</si>
  <si>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</si>
  <si>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</si>
  <si>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</si>
  <si>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</si>
  <si>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</si>
  <si>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</si>
  <si>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</si>
  <si>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</si>
  <si>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</si>
  <si>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</si>
  <si>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</si>
  <si>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</si>
  <si>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</si>
  <si>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</si>
  <si>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</si>
  <si>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</si>
  <si>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</si>
  <si>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</si>
  <si>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</si>
  <si>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</si>
  <si>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</si>
  <si>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</si>
  <si>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</si>
  <si>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</si>
  <si>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</si>
  <si>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</si>
  <si>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</si>
  <si>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</si>
  <si>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</si>
  <si>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</si>
  <si>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</si>
  <si>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</si>
  <si>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</si>
  <si>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</si>
  <si>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</si>
  <si>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</si>
  <si>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</si>
  <si>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</si>
  <si>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</si>
  <si>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</si>
  <si>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</si>
  <si>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</si>
  <si>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</si>
  <si>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</si>
  <si>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</si>
  <si>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</si>
  <si>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</si>
  <si>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</si>
  <si>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</si>
  <si>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</si>
  <si>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</si>
  <si>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</si>
  <si>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</si>
  <si>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</si>
  <si>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</si>
  <si>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</si>
  <si>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</si>
  <si>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</si>
  <si>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</si>
  <si>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</si>
  <si>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</si>
  <si>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</si>
  <si>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</si>
  <si>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</si>
  <si>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</si>
  <si>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</si>
  <si>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</si>
  <si>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</si>
  <si>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</si>
  <si>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</si>
  <si>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</si>
  <si>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</si>
  <si>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</si>
  <si>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</si>
  <si>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</si>
  <si>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</si>
  <si>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</si>
  <si>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</si>
  <si>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</si>
  <si>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</si>
  <si>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</si>
  <si>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</si>
  <si>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</si>
  <si>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</si>
  <si>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</si>
  <si>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</si>
  <si>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</si>
  <si>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</si>
  <si>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</si>
  <si>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</si>
  <si>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</si>
  <si>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</si>
  <si>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</si>
  <si>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</si>
  <si>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</si>
  <si>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</si>
  <si>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</si>
  <si>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</si>
  <si>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</si>
  <si>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</si>
  <si>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</si>
  <si>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</si>
  <si>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</si>
  <si>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</si>
  <si>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</si>
  <si>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</si>
  <si>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</si>
  <si>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</si>
  <si>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</si>
  <si>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</si>
  <si>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</si>
  <si>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</si>
  <si>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</si>
  <si>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</si>
  <si>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</si>
  <si>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</si>
  <si>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</si>
  <si>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</si>
  <si>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</si>
  <si>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</si>
  <si>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</si>
  <si>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</si>
  <si>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</si>
  <si>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</si>
  <si>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</si>
  <si>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</si>
  <si>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</si>
  <si>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</si>
  <si>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</si>
  <si>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</si>
  <si>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</si>
  <si>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</si>
  <si>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</si>
  <si>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</si>
  <si>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</si>
  <si>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</si>
  <si>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</si>
  <si>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</si>
  <si>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</si>
  <si>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</si>
  <si>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</si>
  <si>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</si>
  <si>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</si>
  <si>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</si>
  <si>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</si>
  <si>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</si>
  <si>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</si>
  <si>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</si>
  <si>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</si>
  <si>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</si>
  <si>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</si>
  <si>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</si>
  <si>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</si>
  <si>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</si>
  <si>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</si>
  <si>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</si>
  <si>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</si>
  <si>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</si>
  <si>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</si>
  <si>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</si>
  <si>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</si>
  <si>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</si>
  <si>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</si>
  <si>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</si>
  <si>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</si>
  <si>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</si>
  <si>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</si>
  <si>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</si>
  <si>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</si>
  <si>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</si>
  <si>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</si>
  <si>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</si>
  <si>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</si>
  <si>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</si>
  <si>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</si>
  <si>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</si>
  <si>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</si>
  <si>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</si>
  <si>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</si>
  <si>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</si>
  <si>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</si>
  <si>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</si>
  <si>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</si>
  <si>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</si>
  <si>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</si>
  <si>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</si>
  <si>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</si>
  <si>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</si>
  <si>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</si>
  <si>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</si>
  <si>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</si>
  <si>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</si>
  <si>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</si>
  <si>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</si>
  <si>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</si>
  <si>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</si>
  <si>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</si>
  <si>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</si>
  <si>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</si>
  <si>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</si>
  <si>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</si>
  <si>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</si>
  <si>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</si>
  <si>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</si>
  <si>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</si>
  <si>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</si>
  <si>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</si>
  <si>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</si>
  <si>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</si>
  <si>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</si>
  <si>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</si>
  <si>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</si>
  <si>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</si>
  <si>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</si>
  <si>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</si>
  <si>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</si>
  <si>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</si>
  <si>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</si>
  <si>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</si>
  <si>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</si>
  <si>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</si>
  <si>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</si>
  <si>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</si>
  <si>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</si>
  <si>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</si>
  <si>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</si>
  <si>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</si>
  <si>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</si>
  <si>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</si>
  <si>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</si>
  <si>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</si>
  <si>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</si>
  <si>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</si>
  <si>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</si>
  <si>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</si>
  <si>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</si>
  <si>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</si>
  <si>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</si>
  <si>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</si>
  <si>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</si>
  <si>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</si>
  <si>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</si>
  <si>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</si>
  <si>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</si>
  <si>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</si>
  <si>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</si>
  <si>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</si>
  <si>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</si>
  <si>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</si>
  <si>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</si>
  <si>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</si>
  <si>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</si>
  <si>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</si>
  <si>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</si>
  <si>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</si>
  <si>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</si>
  <si>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</si>
  <si>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</si>
  <si>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</si>
  <si>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</si>
  <si>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</si>
  <si>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</si>
  <si>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</si>
  <si>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</si>
  <si>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</si>
  <si>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</si>
  <si>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</si>
  <si>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</si>
  <si>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</si>
  <si>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</si>
  <si>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</si>
  <si>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</si>
  <si>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</si>
  <si>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</si>
  <si>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</si>
  <si>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</si>
  <si>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</si>
  <si>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</si>
  <si>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</si>
  <si>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</si>
  <si>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</si>
  <si>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</si>
  <si>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</si>
  <si>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</si>
  <si>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</si>
  <si>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</si>
  <si>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</si>
  <si>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</si>
  <si>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</si>
  <si>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</si>
  <si>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</si>
  <si>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</si>
  <si>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</si>
  <si>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</si>
  <si>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</si>
  <si>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</si>
  <si>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</si>
  <si>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</si>
  <si>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</si>
  <si>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</si>
  <si>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</si>
  <si>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</si>
  <si>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</si>
  <si>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</si>
  <si>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</si>
  <si>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</si>
  <si>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</si>
  <si>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</si>
  <si>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</si>
  <si>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</si>
  <si>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</si>
  <si>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</si>
  <si>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</si>
  <si>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</si>
  <si>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</si>
  <si>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</si>
  <si>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</si>
  <si>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</si>
  <si>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</si>
  <si>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</si>
  <si>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</si>
  <si>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</si>
  <si>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</si>
  <si>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</si>
  <si>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</si>
  <si>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</si>
  <si>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</si>
  <si>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</si>
  <si>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</si>
  <si>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</si>
  <si>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</si>
  <si>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</si>
  <si>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</si>
  <si>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</si>
  <si>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</si>
  <si>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</si>
  <si>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</si>
  <si>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</si>
  <si>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</si>
  <si>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</si>
  <si>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</si>
  <si>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</si>
  <si>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</si>
  <si>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</si>
  <si>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</si>
  <si>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</si>
  <si>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</si>
  <si>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</si>
  <si>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</si>
  <si>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</si>
  <si>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</si>
  <si>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</si>
  <si>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</si>
  <si>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</si>
  <si>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</si>
  <si>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</si>
  <si>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</si>
  <si>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</si>
  <si>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</si>
  <si>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</si>
  <si>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</si>
  <si>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</si>
  <si>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</si>
  <si>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</si>
  <si>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</si>
  <si>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</si>
  <si>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</si>
  <si>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</si>
  <si>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</si>
  <si>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</si>
  <si>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</si>
  <si>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</si>
  <si>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</si>
  <si>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</si>
  <si>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</si>
  <si>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</si>
  <si>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</si>
  <si>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</si>
  <si>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</si>
  <si>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</si>
  <si>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</si>
  <si>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</si>
  <si>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</si>
  <si>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</si>
  <si>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</si>
  <si>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</si>
  <si>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</si>
  <si>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</si>
  <si>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</si>
  <si>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</si>
  <si>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</si>
  <si>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</si>
  <si>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</si>
  <si>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</si>
  <si>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</si>
  <si>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</si>
  <si>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</si>
  <si>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</si>
  <si>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</si>
  <si>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</si>
  <si>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</si>
  <si>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</si>
  <si>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</si>
  <si>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</si>
  <si>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</si>
  <si>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</si>
  <si>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</si>
  <si>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</si>
  <si>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</si>
  <si>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</si>
  <si>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</si>
  <si>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</si>
  <si>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</si>
  <si>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</si>
  <si>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</si>
  <si>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</si>
  <si>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</si>
  <si>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</si>
  <si>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</si>
  <si>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</si>
  <si>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</si>
  <si>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</si>
  <si>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</si>
  <si>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</si>
  <si>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</si>
  <si>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</si>
  <si>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</si>
  <si>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</si>
  <si>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</si>
  <si>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</si>
  <si>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</si>
  <si>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</si>
  <si>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</si>
  <si>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</si>
  <si>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</si>
  <si>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</si>
  <si>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</si>
  <si>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</si>
  <si>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</si>
  <si>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</si>
  <si>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</si>
  <si>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</si>
  <si>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</si>
  <si>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</si>
  <si>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</si>
  <si>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</si>
  <si>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</si>
  <si>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</si>
  <si>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</si>
  <si>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</si>
  <si>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</si>
  <si>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</si>
  <si>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</si>
  <si>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</si>
  <si>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</si>
  <si>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</si>
  <si>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</si>
  <si>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</si>
  <si>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</si>
  <si>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</si>
  <si>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</si>
  <si>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</si>
  <si>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</si>
  <si>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</si>
  <si>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</si>
  <si>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</si>
  <si>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</si>
  <si>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</si>
  <si>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</si>
  <si>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</si>
  <si>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</si>
  <si>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</si>
  <si>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</si>
  <si>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</si>
  <si>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</si>
  <si>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</si>
  <si>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</si>
  <si>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</si>
  <si>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</si>
  <si>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</si>
  <si>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</si>
  <si>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</si>
  <si>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</si>
  <si>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</si>
  <si>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</si>
  <si>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</si>
  <si>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</si>
  <si>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</si>
  <si>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</si>
  <si>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</si>
  <si>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</si>
  <si>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</si>
  <si>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</si>
  <si>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</si>
  <si>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</si>
  <si>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</si>
  <si>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</si>
  <si>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</si>
  <si>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</si>
  <si>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</si>
  <si>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</si>
  <si>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</si>
  <si>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</si>
  <si>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</si>
  <si>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</si>
  <si>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</si>
  <si>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</si>
  <si>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</si>
  <si>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</si>
  <si>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</si>
  <si>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</si>
  <si>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</si>
  <si>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</si>
  <si>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</si>
  <si>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</si>
  <si>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</si>
  <si>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</si>
  <si>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</si>
  <si>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</si>
  <si>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</si>
  <si>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</si>
  <si>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</si>
  <si>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</si>
  <si>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</si>
  <si>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</si>
  <si>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</si>
  <si>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</si>
  <si>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</si>
  <si>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</si>
  <si>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</si>
  <si>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</si>
  <si>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</si>
  <si>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</si>
  <si>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</si>
  <si>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</si>
  <si>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</si>
  <si>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</si>
  <si>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</si>
  <si>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</si>
  <si>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</si>
  <si>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</si>
  <si>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</si>
  <si>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</si>
  <si>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</si>
  <si>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</si>
  <si>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</si>
  <si>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</si>
  <si>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</si>
  <si>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</si>
  <si>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</si>
  <si>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</si>
  <si>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</si>
  <si>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</si>
  <si>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</si>
  <si>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</si>
  <si>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</si>
  <si>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</si>
  <si>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</si>
  <si>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</si>
  <si>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</si>
  <si>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</si>
  <si>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</si>
  <si>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</si>
  <si>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</si>
  <si>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</si>
  <si>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</si>
  <si>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</si>
  <si>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</si>
  <si>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</si>
  <si>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</si>
  <si>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</si>
  <si>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</si>
  <si>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</si>
  <si>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</si>
  <si>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</si>
  <si>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</si>
  <si>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</si>
  <si>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</si>
  <si>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</si>
  <si>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</si>
  <si>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</si>
  <si>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</si>
  <si>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</si>
  <si>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</si>
  <si>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</si>
  <si>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</si>
  <si>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</si>
  <si>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</si>
  <si>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</si>
  <si>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</si>
  <si>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</si>
  <si>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</si>
  <si>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</si>
  <si>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</si>
  <si>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</si>
  <si>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</si>
  <si>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</si>
  <si>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</si>
  <si>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</si>
  <si>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</si>
  <si>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</si>
  <si>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</si>
  <si>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</si>
  <si>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</si>
  <si>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</si>
  <si>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</si>
  <si>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</si>
  <si>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</si>
  <si>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</si>
  <si>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</si>
  <si>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</si>
  <si>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</si>
  <si>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</si>
  <si>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</si>
  <si>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</si>
  <si>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</si>
  <si>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</si>
  <si>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</si>
  <si>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</si>
  <si>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</si>
  <si>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</si>
  <si>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</si>
  <si>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</si>
  <si>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</si>
  <si>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</si>
  <si>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</si>
  <si>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</si>
  <si>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</si>
  <si>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</si>
  <si>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</si>
  <si>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</si>
  <si>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</si>
  <si>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</si>
  <si>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</si>
  <si>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</si>
  <si>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</si>
  <si>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</si>
  <si>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</si>
  <si>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</si>
  <si>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</si>
  <si>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</si>
  <si>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</si>
  <si>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</si>
  <si>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</si>
  <si>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</si>
  <si>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</si>
  <si>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</si>
  <si>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</si>
  <si>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</si>
  <si>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</si>
  <si>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</si>
  <si>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</si>
  <si>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</si>
  <si>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</si>
  <si>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</si>
  <si>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</si>
  <si>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</si>
  <si>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</si>
  <si>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</si>
  <si>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</si>
  <si>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</si>
  <si>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</si>
  <si>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</si>
  <si>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</si>
  <si>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</si>
  <si>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</si>
  <si>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</si>
  <si>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</si>
  <si>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</si>
  <si>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</si>
  <si>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</si>
  <si>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</si>
  <si>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</si>
  <si>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</si>
  <si>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</si>
  <si>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</si>
  <si>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</si>
  <si>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</si>
  <si>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</si>
  <si>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</si>
  <si>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</si>
  <si>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</si>
  <si>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</si>
  <si>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</si>
  <si>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</si>
  <si>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</si>
  <si>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</si>
  <si>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</si>
  <si>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</si>
  <si>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</si>
  <si>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</si>
  <si>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</si>
  <si>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</si>
  <si>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</si>
  <si>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</si>
  <si>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</si>
  <si>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</si>
  <si>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</si>
  <si>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</si>
  <si>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</si>
  <si>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</si>
  <si>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</si>
  <si>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</si>
  <si>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</si>
  <si>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</si>
  <si>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</si>
  <si>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</si>
  <si>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</si>
  <si>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</si>
  <si>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</si>
  <si>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</si>
  <si>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</si>
  <si>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</si>
  <si>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</si>
  <si>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</si>
  <si>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</si>
  <si>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</si>
  <si>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</si>
  <si>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</si>
  <si>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</si>
  <si>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</si>
  <si>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</si>
  <si>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</si>
  <si>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</si>
  <si>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</si>
  <si>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</si>
  <si>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</si>
  <si>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</si>
  <si>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</si>
  <si>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</si>
  <si>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</si>
  <si>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</si>
  <si>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</si>
  <si>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</si>
  <si>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</si>
  <si>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</si>
  <si>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</si>
  <si>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</si>
  <si>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</si>
  <si>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</si>
  <si>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</si>
  <si>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</si>
  <si>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</si>
  <si>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</si>
  <si>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</si>
  <si>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</si>
  <si>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</si>
  <si>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</si>
  <si>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</si>
  <si>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</si>
  <si>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</si>
  <si>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</si>
  <si>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</si>
  <si>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</si>
  <si>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</si>
  <si>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</si>
  <si>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</si>
  <si>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</si>
  <si>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</si>
  <si>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</si>
  <si>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</si>
  <si>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</si>
  <si>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</si>
  <si>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</si>
  <si>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</si>
  <si>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</si>
  <si>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</si>
  <si>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</si>
  <si>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</si>
  <si>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</si>
  <si>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</si>
  <si>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</si>
  <si>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</si>
  <si>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</si>
  <si>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</si>
  <si>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</si>
  <si>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</si>
  <si>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</si>
  <si>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</si>
  <si>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</si>
  <si>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</si>
  <si>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</si>
  <si>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</si>
  <si>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</si>
  <si>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</si>
  <si>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</si>
  <si>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</si>
  <si>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</si>
  <si>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</si>
  <si>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</si>
  <si>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</si>
  <si>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</si>
  <si>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</si>
  <si>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</si>
  <si>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</si>
  <si>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</si>
  <si>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</si>
  <si>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</si>
  <si>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</si>
  <si>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</si>
  <si>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</si>
  <si>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</si>
  <si>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</si>
  <si>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</si>
  <si>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</si>
  <si>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</si>
  <si>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</si>
  <si>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</si>
  <si>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</si>
  <si>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</si>
  <si>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</si>
  <si>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</si>
  <si>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</si>
  <si>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</si>
  <si>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</si>
  <si>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</si>
  <si>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</si>
  <si>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</si>
  <si>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</si>
  <si>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</si>
  <si>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</si>
  <si>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</si>
  <si>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</si>
  <si>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</si>
  <si>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</si>
  <si>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</si>
  <si>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</si>
  <si>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</si>
  <si>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</si>
  <si>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</si>
  <si>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</si>
  <si>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</si>
  <si>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</si>
  <si>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</si>
  <si>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</si>
  <si>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</si>
  <si>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</si>
  <si>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</si>
  <si>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</si>
  <si>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</si>
  <si>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</si>
  <si>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</si>
  <si>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</si>
  <si>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</si>
  <si>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</si>
  <si>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</si>
  <si>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</si>
  <si>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</si>
  <si>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</si>
  <si>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</si>
  <si>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</si>
  <si>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</si>
  <si>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</si>
  <si>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</si>
  <si>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</si>
  <si>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</si>
  <si>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</si>
  <si>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</si>
  <si>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</si>
  <si>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</si>
  <si>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</si>
  <si>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</si>
  <si>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</si>
  <si>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</si>
  <si>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</si>
  <si>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</si>
  <si>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</si>
  <si>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</si>
  <si>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</si>
  <si>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</si>
  <si>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</si>
  <si>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</si>
  <si>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</si>
  <si>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</si>
  <si>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</si>
  <si>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</si>
  <si>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</si>
  <si>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</si>
  <si>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</si>
  <si>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</si>
  <si>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</si>
  <si>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</si>
  <si>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</si>
  <si>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</si>
  <si>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</si>
  <si>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</si>
  <si>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</si>
  <si>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</si>
  <si>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</si>
  <si>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</si>
  <si>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</si>
  <si>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</si>
  <si>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</si>
  <si>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</si>
  <si>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</si>
  <si>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</si>
  <si>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</si>
  <si>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</si>
  <si>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</si>
  <si>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</si>
  <si>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</si>
  <si>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</si>
  <si>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</si>
  <si>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</si>
  <si>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</si>
  <si>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</si>
  <si>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</si>
  <si>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</si>
  <si>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</si>
  <si>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</si>
  <si>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</si>
  <si>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</si>
  <si>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</si>
  <si>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</si>
  <si>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</si>
  <si>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</si>
  <si>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</si>
  <si>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</si>
  <si>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</si>
  <si>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</si>
  <si>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</si>
  <si>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</si>
  <si>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</si>
  <si>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</si>
  <si>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</si>
  <si>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</si>
  <si>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</si>
  <si>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</si>
  <si>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</si>
  <si>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</si>
  <si>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</si>
  <si>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</si>
  <si>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</si>
  <si>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</si>
  <si>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</si>
  <si>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</si>
  <si>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</si>
  <si>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</si>
  <si>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</si>
  <si>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</si>
  <si>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</si>
  <si>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</si>
  <si>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</si>
  <si>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</si>
  <si>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</si>
  <si>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</si>
  <si>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</si>
  <si>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</si>
  <si>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</si>
  <si>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</si>
  <si>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</si>
  <si>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</si>
  <si>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</si>
  <si>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</si>
  <si>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</si>
  <si>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</si>
  <si>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</si>
  <si>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</si>
  <si>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</si>
  <si>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</si>
  <si>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</si>
  <si>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</si>
  <si>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</si>
  <si>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</si>
  <si>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</si>
  <si>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</si>
  <si>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</si>
  <si>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</si>
  <si>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</si>
  <si>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</si>
  <si>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</si>
  <si>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</si>
  <si>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</si>
  <si>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</si>
  <si>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</si>
  <si>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</si>
  <si>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</si>
  <si>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</si>
  <si>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</si>
  <si>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</si>
  <si>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</si>
  <si>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</si>
  <si>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</si>
  <si>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</si>
  <si>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</si>
  <si>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</si>
  <si>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</si>
  <si>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</si>
  <si>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</si>
  <si>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</si>
  <si>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</si>
  <si>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</si>
  <si>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</si>
  <si>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</si>
  <si>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</si>
  <si>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</si>
  <si>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</si>
  <si>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</si>
  <si>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</si>
  <si>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</si>
  <si>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</si>
  <si>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</si>
  <si>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</si>
  <si>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</si>
  <si>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</si>
  <si>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</si>
  <si>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</si>
  <si>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</si>
  <si>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</si>
  <si>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</si>
  <si>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</si>
  <si>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</si>
  <si>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</si>
  <si>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</si>
  <si>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</si>
  <si>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</si>
  <si>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</si>
  <si>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</si>
  <si>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</si>
  <si>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</si>
  <si>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</si>
  <si>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</si>
  <si>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</si>
  <si>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</si>
  <si>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</si>
  <si>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</si>
  <si>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</si>
  <si>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</si>
  <si>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</si>
  <si>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</si>
  <si>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</si>
  <si>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</si>
  <si>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</si>
  <si>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</si>
  <si>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</si>
  <si>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</si>
  <si>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</si>
  <si>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</si>
  <si>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</si>
  <si>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</si>
  <si>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</si>
  <si>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</si>
  <si>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</si>
  <si>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</si>
  <si>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</si>
  <si>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</si>
  <si>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</si>
  <si>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</si>
  <si>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</si>
  <si>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</si>
  <si>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</si>
  <si>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</si>
  <si>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</si>
  <si>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</si>
  <si>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</si>
  <si>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</si>
  <si>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</si>
  <si>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</si>
  <si>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</si>
  <si>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</si>
  <si>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</si>
  <si>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</si>
  <si>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</si>
  <si>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</si>
  <si>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</si>
  <si>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</si>
  <si>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</si>
  <si>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</si>
  <si>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</si>
  <si>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</si>
  <si>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</si>
  <si>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</si>
  <si>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</si>
  <si>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</si>
  <si>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</si>
  <si>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</si>
  <si>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</si>
  <si>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</si>
  <si>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</si>
  <si>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</si>
  <si>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</si>
  <si>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</si>
  <si>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</si>
  <si>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</si>
  <si>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</si>
  <si>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</si>
  <si>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</si>
  <si>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</si>
  <si>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</si>
  <si>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</si>
  <si>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</si>
  <si>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</si>
  <si>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</si>
  <si>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</si>
  <si>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</si>
  <si>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</si>
  <si>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</si>
  <si>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</si>
  <si>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</si>
  <si>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</si>
  <si>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</si>
  <si>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</si>
  <si>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</si>
  <si>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</si>
  <si>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</si>
  <si>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</si>
  <si>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</si>
  <si>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</si>
  <si>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</si>
  <si>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</si>
  <si>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</si>
  <si>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</si>
  <si>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</si>
  <si>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</si>
  <si>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</si>
  <si>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</si>
  <si>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</si>
  <si>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</si>
  <si>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</si>
  <si>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</si>
  <si>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</si>
  <si>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</si>
  <si>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</si>
  <si>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</si>
  <si>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</si>
  <si>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</si>
  <si>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</si>
  <si>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</si>
  <si>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</si>
  <si>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</si>
  <si>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</si>
  <si>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</si>
  <si>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</si>
  <si>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</si>
  <si>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</si>
  <si>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</si>
  <si>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</si>
  <si>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</si>
  <si>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</si>
  <si>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</si>
  <si>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</si>
  <si>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</si>
  <si>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</si>
  <si>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</si>
  <si>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</si>
  <si>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</si>
  <si>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</si>
  <si>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</si>
  <si>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</si>
  <si>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</si>
  <si>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</si>
  <si>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</si>
  <si>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</si>
  <si>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</si>
  <si>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</si>
  <si>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</si>
  <si>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</si>
  <si>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</si>
  <si>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</si>
  <si>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</si>
  <si>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</si>
  <si>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</si>
  <si>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</si>
  <si>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</si>
  <si>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</si>
  <si>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</si>
  <si>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</si>
  <si>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</si>
  <si>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</si>
  <si>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</si>
  <si>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</si>
  <si>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</si>
  <si>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</si>
  <si>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</si>
  <si>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</si>
  <si>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</si>
  <si>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</si>
  <si>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</si>
  <si>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</si>
  <si>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</si>
  <si>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</si>
  <si>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</si>
  <si>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</si>
  <si>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</si>
  <si>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</si>
  <si>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</si>
  <si>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</si>
  <si>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</si>
  <si>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</si>
  <si>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</si>
  <si>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</si>
  <si>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</si>
  <si>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</si>
  <si>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</si>
  <si>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</si>
  <si>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</si>
  <si>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</si>
  <si>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</si>
  <si>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</si>
  <si>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</si>
  <si>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</si>
  <si>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</si>
  <si>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</si>
  <si>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</si>
  <si>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</si>
  <si>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</si>
  <si>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</si>
  <si>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</si>
  <si>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</si>
  <si>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</si>
  <si>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</si>
  <si>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</si>
  <si>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</si>
  <si>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</si>
  <si>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</si>
  <si>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</si>
  <si>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</si>
  <si>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</si>
  <si>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</si>
  <si>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</si>
  <si>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</si>
  <si>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</si>
  <si>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</si>
  <si>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</si>
  <si>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</si>
  <si>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</si>
  <si>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</si>
  <si>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</si>
  <si>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</si>
  <si>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</si>
  <si>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</si>
  <si>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</si>
  <si>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</si>
  <si>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</si>
  <si>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</si>
  <si>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</si>
  <si>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</si>
  <si>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</si>
  <si>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</si>
  <si>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</si>
  <si>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</si>
  <si>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</si>
  <si>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</si>
  <si>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</si>
  <si>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</si>
  <si>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</si>
  <si>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</si>
  <si>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</si>
  <si>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</si>
  <si>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</si>
  <si>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</si>
  <si>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</si>
  <si>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</si>
  <si>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</si>
  <si>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</si>
  <si>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</si>
  <si>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</si>
  <si>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</si>
  <si>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</si>
  <si>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</si>
  <si>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</si>
  <si>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</si>
  <si>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</si>
  <si>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</si>
  <si>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</si>
  <si>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</si>
  <si>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</si>
  <si>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</si>
  <si>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</si>
  <si>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</si>
  <si>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</si>
  <si>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</si>
  <si>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</si>
  <si>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</si>
  <si>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</si>
  <si>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</si>
  <si>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</si>
  <si>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</si>
  <si>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</si>
  <si>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</si>
  <si>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</si>
  <si>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</si>
  <si>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</si>
  <si>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</si>
  <si>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</si>
  <si>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</si>
  <si>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</si>
  <si>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</si>
  <si>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</si>
  <si>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</si>
  <si>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</si>
  <si>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</si>
  <si>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</si>
  <si>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</si>
  <si>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</si>
  <si>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</si>
  <si>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</si>
  <si>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</si>
  <si>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</si>
  <si>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</si>
  <si>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</si>
  <si>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</si>
  <si>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</si>
  <si>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</si>
  <si>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</si>
  <si>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</si>
  <si>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</si>
  <si>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</si>
  <si>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</si>
  <si>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</si>
  <si>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</si>
  <si>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</si>
  <si>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</si>
  <si>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</si>
  <si>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</si>
  <si>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</si>
  <si>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</si>
  <si>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</si>
  <si>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</si>
  <si>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</si>
  <si>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</si>
  <si>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</si>
  <si>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</si>
  <si>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</si>
  <si>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</si>
  <si>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</si>
  <si>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</si>
  <si>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</si>
  <si>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</si>
  <si>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</si>
  <si>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</si>
  <si>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</si>
  <si>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</si>
  <si>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</si>
  <si>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</si>
  <si>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</si>
  <si>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</si>
  <si>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</si>
  <si>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</si>
  <si>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</si>
  <si>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</si>
  <si>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</si>
  <si>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</si>
  <si>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</si>
  <si>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</si>
  <si>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</si>
  <si>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</si>
  <si>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</si>
  <si>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</si>
  <si>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</si>
  <si>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</si>
  <si>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</si>
  <si>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</si>
  <si>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</si>
  <si>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</si>
  <si>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</si>
  <si>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</si>
  <si>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</si>
  <si>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</si>
  <si>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</si>
  <si>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</si>
  <si>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</si>
  <si>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</si>
  <si>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</si>
  <si>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</si>
  <si>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</si>
  <si>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</si>
  <si>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</si>
  <si>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</si>
  <si>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</si>
  <si>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</si>
  <si>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</si>
  <si>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</si>
  <si>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</si>
  <si>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</si>
  <si>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</si>
  <si>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</si>
  <si>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</si>
  <si>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</si>
  <si>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</si>
  <si>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</si>
  <si>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</si>
  <si>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</si>
  <si>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</si>
  <si>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</si>
  <si>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</si>
  <si>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</si>
  <si>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</si>
  <si>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</si>
  <si>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</si>
  <si>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</si>
  <si>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</si>
  <si>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</si>
  <si>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</si>
  <si>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</si>
  <si>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</si>
  <si>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</si>
  <si>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</si>
  <si>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</si>
  <si>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</si>
  <si>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</si>
  <si>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</si>
  <si>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</si>
  <si>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</si>
  <si>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</si>
  <si>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</si>
  <si>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</si>
  <si>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</si>
  <si>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</si>
  <si>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</si>
  <si>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</si>
  <si>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</si>
  <si>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</si>
  <si>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</si>
  <si>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</si>
  <si>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</si>
  <si>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</si>
  <si>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</si>
  <si>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</si>
  <si>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</si>
  <si>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</si>
  <si>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</si>
  <si>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</si>
  <si>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</si>
  <si>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</si>
  <si>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</si>
  <si>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</si>
  <si>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</si>
  <si>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</si>
  <si>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</si>
  <si>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</si>
  <si>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</si>
  <si>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</si>
  <si>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</si>
  <si>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</si>
  <si>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</si>
  <si>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</si>
  <si>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</si>
  <si>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</si>
  <si>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</si>
  <si>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</si>
  <si>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</si>
  <si>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</si>
  <si>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</si>
  <si>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</si>
  <si>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</si>
  <si>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</si>
  <si>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</si>
  <si>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</si>
  <si>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</si>
  <si>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</si>
  <si>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</si>
  <si>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</si>
  <si>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</si>
  <si>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</si>
  <si>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</si>
  <si>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</si>
  <si>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</si>
  <si>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</si>
  <si>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</si>
  <si>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</si>
  <si>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</si>
  <si>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</si>
  <si>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</si>
  <si>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</si>
  <si>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</si>
  <si>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</si>
  <si>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</si>
  <si>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</si>
  <si>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</si>
  <si>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</si>
  <si>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</si>
  <si>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</si>
  <si>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</si>
  <si>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</si>
  <si>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</si>
  <si>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</si>
  <si>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</si>
  <si>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</si>
  <si>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</si>
  <si>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</si>
  <si>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</si>
  <si>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</si>
  <si>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</si>
  <si>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</si>
  <si>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</si>
  <si>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</si>
  <si>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</si>
  <si>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</si>
  <si>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</si>
  <si>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</si>
  <si>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</si>
  <si>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</si>
  <si>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</si>
  <si>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</si>
  <si>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</si>
  <si>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</si>
  <si>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</si>
  <si>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</si>
  <si>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</si>
  <si>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</si>
  <si>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</si>
  <si>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</si>
  <si>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</si>
  <si>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</si>
  <si>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</si>
  <si>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</si>
  <si>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</si>
  <si>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</si>
  <si>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</si>
  <si>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</si>
  <si>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</si>
  <si>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</si>
  <si>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</si>
  <si>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</si>
  <si>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</si>
  <si>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</si>
  <si>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</si>
  <si>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</si>
  <si>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</si>
  <si>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</si>
  <si>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</si>
  <si>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</si>
  <si>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</si>
  <si>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</si>
  <si>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</si>
  <si>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</si>
  <si>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</si>
  <si>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</si>
  <si>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</si>
  <si>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</si>
  <si>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</si>
  <si>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</si>
  <si>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</si>
  <si>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</si>
  <si>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</si>
  <si>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</si>
  <si>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</si>
  <si>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</si>
  <si>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</si>
  <si>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</si>
  <si>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</si>
  <si>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</si>
  <si>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</si>
  <si>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</si>
  <si>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</si>
  <si>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</si>
  <si>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</si>
  <si>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</si>
  <si>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</si>
  <si>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</si>
  <si>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</si>
  <si>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</si>
  <si>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</si>
  <si>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</si>
  <si>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</si>
  <si>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</si>
  <si>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</si>
  <si>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</si>
  <si>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</si>
  <si>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</si>
  <si>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</si>
  <si>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</si>
  <si>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</si>
  <si>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</si>
  <si>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</si>
  <si>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</si>
  <si>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</si>
  <si>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</si>
  <si>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</si>
  <si>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</si>
  <si>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</si>
  <si>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</si>
  <si>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</si>
  <si>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</si>
  <si>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</si>
  <si>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</si>
  <si>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</si>
  <si>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</si>
  <si>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</si>
  <si>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</si>
  <si>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</si>
  <si>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</si>
  <si>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</si>
  <si>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</si>
  <si>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</si>
  <si>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</si>
  <si>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</si>
  <si>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</si>
  <si>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</si>
  <si>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</si>
  <si>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</si>
  <si>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</si>
  <si>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</si>
  <si>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</si>
  <si>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</si>
  <si>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</si>
  <si>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</si>
  <si>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</si>
  <si>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</si>
  <si>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</si>
  <si>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</si>
  <si>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</si>
  <si>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</si>
  <si>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</si>
  <si>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</si>
  <si>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</si>
  <si>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</si>
  <si>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</si>
  <si>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</si>
  <si>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</si>
  <si>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</si>
  <si>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</si>
  <si>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</si>
  <si>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</si>
  <si>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</si>
  <si>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</si>
  <si>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</si>
  <si>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</si>
  <si>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</si>
  <si>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</si>
  <si>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</si>
  <si>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</si>
  <si>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</si>
  <si>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</si>
  <si>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</si>
  <si>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</si>
  <si>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</si>
  <si>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</si>
  <si>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</si>
  <si>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</si>
  <si>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</si>
  <si>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</si>
  <si>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</si>
  <si>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</si>
  <si>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</si>
  <si>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</si>
  <si>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</si>
  <si>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</si>
  <si>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</si>
  <si>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</si>
  <si>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</si>
  <si>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</si>
  <si>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</si>
  <si>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</si>
  <si>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</si>
  <si>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</si>
  <si>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</si>
  <si>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</si>
  <si>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</si>
  <si>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</si>
  <si>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</si>
  <si>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</si>
  <si>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</si>
  <si>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</si>
  <si>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</si>
  <si>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</si>
  <si>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</si>
  <si>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</si>
  <si>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</si>
  <si>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</si>
  <si>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</si>
  <si>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</si>
  <si>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</si>
  <si>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</si>
  <si>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</si>
  <si>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</si>
  <si>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</si>
  <si>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</si>
  <si>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</si>
  <si>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</si>
  <si>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</si>
  <si>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</si>
  <si>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</si>
  <si>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</si>
  <si>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</si>
  <si>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</si>
  <si>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</si>
  <si>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</si>
  <si>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</si>
  <si>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</si>
  <si>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</si>
  <si>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</si>
  <si>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</si>
  <si>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</si>
  <si>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</si>
  <si>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</si>
  <si>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</si>
  <si>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</si>
  <si>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</si>
  <si>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</si>
  <si>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</si>
  <si>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</si>
  <si>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</si>
  <si>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</si>
  <si>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</si>
  <si>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</si>
  <si>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</si>
  <si>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</si>
  <si>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</si>
  <si>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</si>
  <si>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</si>
  <si>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</si>
  <si>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</si>
  <si>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</si>
  <si>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</si>
  <si>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</si>
  <si>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</si>
  <si>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</si>
  <si>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</si>
  <si>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</si>
  <si>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</si>
  <si>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</si>
  <si>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</si>
  <si>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</si>
  <si>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</si>
  <si>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</si>
  <si>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</si>
  <si>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</si>
  <si>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</si>
  <si>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</si>
  <si>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</si>
  <si>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</si>
  <si>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</si>
  <si>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</si>
  <si>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</si>
  <si>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</si>
  <si>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</si>
  <si>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</si>
  <si>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</si>
  <si>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</si>
  <si>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</si>
  <si>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</si>
  <si>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</si>
  <si>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</si>
  <si>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</si>
  <si>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</si>
  <si>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</si>
  <si>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</si>
  <si>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</si>
  <si>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</si>
  <si>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</si>
  <si>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</si>
  <si>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</si>
  <si>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</si>
  <si>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</si>
  <si>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</si>
  <si>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</si>
  <si>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</si>
  <si>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</si>
  <si>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</si>
  <si>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</si>
  <si>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</si>
  <si>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</si>
  <si>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</si>
  <si>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</si>
  <si>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</si>
  <si>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</si>
  <si>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</si>
  <si>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</si>
  <si>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</si>
  <si>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</si>
  <si>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</si>
  <si>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</si>
  <si>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</si>
  <si>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</si>
  <si>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</si>
  <si>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</si>
  <si>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</si>
  <si>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</si>
  <si>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</si>
  <si>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</si>
  <si>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</si>
  <si>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</si>
  <si>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</si>
  <si>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</si>
  <si>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</si>
  <si>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</si>
  <si>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</si>
  <si>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</si>
  <si>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</si>
  <si>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</si>
  <si>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</si>
  <si>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</si>
  <si>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</si>
  <si>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</si>
  <si>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</si>
  <si>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</si>
  <si>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</si>
  <si>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</si>
  <si>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</si>
  <si>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</si>
  <si>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</si>
  <si>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</si>
  <si>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</si>
  <si>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</si>
  <si>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</si>
  <si>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</si>
  <si>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</si>
  <si>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</si>
  <si>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</si>
  <si>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</si>
  <si>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</si>
  <si>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</si>
  <si>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</si>
  <si>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</si>
  <si>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</si>
  <si>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</si>
  <si>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</si>
  <si>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</si>
  <si>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</si>
  <si>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</si>
  <si>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</si>
  <si>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</si>
  <si>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</si>
  <si>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</si>
  <si>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</si>
  <si>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</si>
  <si>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</si>
  <si>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</si>
  <si>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</si>
  <si>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</si>
  <si>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</si>
  <si>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</si>
  <si>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</si>
  <si>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</si>
  <si>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</si>
  <si>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</si>
  <si>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</si>
  <si>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</si>
  <si>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</si>
  <si>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</si>
  <si>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</si>
  <si>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</si>
  <si>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</si>
  <si>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</si>
  <si>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</si>
  <si>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</si>
  <si>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</si>
  <si>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</si>
  <si>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</si>
  <si>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</si>
  <si>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</si>
  <si>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</si>
  <si>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</si>
  <si>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</si>
  <si>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</si>
  <si>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</si>
  <si>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</si>
  <si>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</si>
  <si>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</si>
  <si>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</si>
  <si>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</si>
  <si>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</si>
  <si>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</si>
  <si>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</si>
  <si>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</si>
  <si>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</si>
  <si>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</si>
  <si>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</si>
  <si>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</si>
  <si>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</si>
  <si>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</si>
  <si>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</si>
  <si>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</si>
  <si>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</si>
  <si>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</si>
  <si>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</si>
  <si>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</si>
  <si>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</si>
  <si>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</si>
  <si>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</si>
  <si>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</si>
  <si>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</si>
  <si>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</si>
  <si>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</si>
  <si>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</si>
  <si>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</si>
  <si>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</si>
  <si>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</si>
  <si>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</si>
  <si>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</si>
  <si>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</si>
  <si>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</si>
  <si>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</si>
  <si>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</si>
  <si>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</si>
  <si>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</si>
  <si>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</si>
  <si>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</si>
  <si>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</si>
  <si>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</si>
  <si>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</si>
  <si>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</si>
  <si>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</si>
  <si>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</si>
  <si>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</si>
  <si>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</si>
  <si>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</si>
  <si>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</si>
  <si>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</si>
  <si>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</si>
  <si>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</si>
  <si>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</si>
  <si>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</si>
  <si>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</si>
  <si>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</si>
  <si>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</si>
  <si>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</si>
  <si>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</si>
  <si>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</si>
  <si>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</si>
  <si>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</si>
  <si>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</si>
  <si>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</si>
  <si>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</si>
  <si>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</si>
  <si>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</si>
  <si>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</si>
  <si>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</si>
  <si>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</si>
  <si>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</si>
  <si>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</si>
  <si>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</si>
  <si>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</si>
  <si>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</si>
  <si>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</si>
  <si>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</si>
  <si>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</si>
  <si>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</si>
  <si>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</si>
  <si>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</si>
  <si>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</si>
  <si>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</si>
  <si>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</si>
  <si>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</si>
  <si>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</si>
  <si>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</si>
  <si>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</si>
  <si>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</si>
  <si>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</si>
  <si>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</si>
  <si>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</si>
  <si>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</si>
  <si>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</si>
  <si>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</si>
  <si>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</si>
  <si>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</si>
  <si>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</si>
  <si>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</si>
  <si>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</si>
  <si>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</si>
  <si>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</si>
  <si>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</si>
  <si>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</si>
  <si>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</si>
  <si>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</si>
  <si>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</si>
  <si>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</si>
  <si>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</si>
  <si>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</si>
  <si>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</si>
  <si>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</si>
  <si>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</si>
  <si>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</si>
  <si>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</si>
  <si>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</si>
  <si>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</si>
  <si>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</si>
  <si>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</si>
  <si>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</si>
  <si>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</si>
  <si>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</si>
  <si>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</si>
  <si>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</si>
  <si>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</si>
  <si>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</si>
  <si>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</si>
  <si>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</si>
  <si>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</si>
  <si>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</si>
  <si>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</si>
  <si>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</si>
  <si>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</si>
  <si>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</si>
  <si>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</si>
  <si>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</si>
  <si>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</si>
  <si>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</si>
  <si>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</si>
  <si>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</si>
  <si>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</si>
  <si>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</si>
  <si>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</si>
  <si>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</si>
  <si>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</si>
  <si>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</si>
  <si>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</si>
  <si>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</si>
  <si>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</si>
  <si>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</si>
  <si>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</si>
  <si>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</si>
  <si>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</si>
  <si>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</si>
  <si>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</si>
  <si>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</si>
  <si>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</si>
  <si>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</si>
  <si>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</si>
  <si>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</si>
  <si>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</si>
  <si>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</si>
  <si>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</si>
  <si>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</si>
  <si>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</si>
  <si>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</si>
  <si>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</si>
  <si>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</si>
  <si>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</si>
  <si>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</si>
  <si>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</si>
  <si>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</si>
  <si>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</si>
  <si>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</si>
  <si>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</si>
  <si>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</si>
  <si>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</si>
  <si>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</si>
  <si>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</si>
  <si>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</si>
  <si>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</si>
  <si>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</si>
  <si>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</si>
  <si>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</si>
  <si>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</si>
  <si>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</si>
  <si>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</si>
  <si>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</si>
  <si>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</si>
  <si>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</si>
  <si>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</si>
  <si>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</si>
  <si>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</si>
  <si>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</si>
  <si>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</si>
  <si>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</si>
  <si>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</si>
  <si>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</si>
  <si>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</si>
  <si>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</si>
  <si>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</si>
  <si>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</si>
  <si>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</si>
  <si>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</si>
  <si>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</si>
  <si>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</si>
  <si>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</si>
  <si>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</si>
  <si>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</si>
  <si>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</si>
  <si>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</si>
  <si>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</si>
  <si>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</si>
  <si>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</si>
  <si>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</si>
  <si>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</si>
  <si>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</si>
  <si>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</si>
  <si>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</si>
  <si>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</si>
  <si>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</si>
  <si>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</si>
  <si>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</si>
  <si>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</si>
  <si>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</si>
  <si>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</si>
  <si>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</si>
  <si>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</si>
  <si>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</si>
  <si>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</si>
  <si>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</si>
  <si>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</si>
  <si>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</si>
  <si>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</si>
  <si>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</si>
  <si>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</si>
  <si>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</si>
  <si>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</si>
  <si>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</si>
  <si>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</si>
  <si>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</si>
  <si>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</si>
  <si>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</si>
  <si>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</si>
  <si>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</si>
  <si>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</si>
  <si>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</si>
  <si>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</si>
  <si>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</si>
  <si>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</si>
  <si>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</si>
  <si>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</si>
  <si>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</si>
  <si>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</si>
  <si>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</si>
  <si>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</si>
  <si>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</si>
  <si>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</si>
  <si>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</si>
  <si>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</si>
  <si>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</si>
  <si>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</si>
  <si>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</si>
  <si>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</si>
  <si>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</si>
  <si>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</si>
  <si>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</si>
  <si>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</si>
  <si>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</si>
  <si>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</si>
  <si>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</si>
  <si>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</si>
  <si>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</si>
  <si>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</si>
  <si>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</si>
  <si>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</si>
  <si>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</si>
  <si>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</si>
  <si>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</si>
  <si>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</si>
  <si>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</si>
  <si>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</si>
  <si>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</si>
  <si>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</si>
  <si>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</si>
  <si>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</si>
  <si>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</si>
  <si>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</si>
  <si>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</si>
  <si>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</si>
  <si>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</si>
  <si>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</si>
  <si>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</si>
  <si>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</si>
  <si>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</si>
  <si>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</si>
  <si>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</si>
  <si>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</si>
  <si>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</si>
  <si>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</si>
  <si>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</si>
  <si>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</si>
  <si>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</si>
  <si>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</si>
  <si>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</si>
  <si>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</si>
  <si>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</si>
  <si>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</si>
  <si>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</si>
  <si>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</si>
  <si>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</si>
  <si>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</si>
  <si>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</si>
  <si>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</si>
  <si>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</si>
  <si>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</si>
  <si>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</si>
  <si>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</si>
  <si>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</si>
  <si>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</si>
  <si>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</si>
  <si>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</si>
  <si>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</si>
  <si>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</si>
  <si>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</si>
  <si>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</si>
  <si>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</si>
  <si>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</si>
  <si>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</si>
  <si>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</si>
  <si>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</si>
  <si>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</si>
  <si>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</si>
  <si>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</si>
  <si>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</si>
  <si>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</si>
  <si>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</si>
  <si>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</si>
  <si>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</si>
  <si>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</si>
  <si>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</si>
  <si>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</si>
  <si>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</si>
  <si>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</si>
  <si>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</si>
  <si>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</si>
  <si>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</si>
  <si>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</si>
  <si>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</si>
  <si>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</si>
  <si>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</si>
  <si>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</si>
  <si>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</si>
  <si>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</si>
  <si>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</si>
  <si>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</si>
  <si>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</si>
  <si>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</si>
  <si>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</si>
  <si>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</si>
  <si>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</si>
  <si>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</si>
  <si>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</si>
  <si>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</si>
  <si>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</si>
  <si>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</si>
  <si>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</si>
  <si>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</si>
  <si>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</si>
  <si>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</si>
  <si>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</si>
  <si>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</si>
  <si>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</si>
  <si>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</si>
  <si>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</si>
  <si>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</si>
  <si>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</si>
  <si>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</si>
  <si>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</si>
  <si>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</si>
  <si>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</si>
  <si>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</si>
  <si>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</si>
  <si>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</si>
  <si>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</si>
  <si>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</si>
  <si>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</si>
  <si>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</si>
  <si>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</si>
  <si>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</si>
  <si>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</si>
  <si>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</si>
  <si>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</si>
  <si>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</si>
  <si>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</si>
  <si>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</si>
  <si>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</si>
  <si>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</si>
  <si>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</si>
  <si>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</si>
  <si>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</si>
  <si>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</si>
  <si>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</si>
  <si>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</si>
  <si>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</si>
  <si>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</si>
  <si>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</si>
  <si>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</si>
  <si>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</si>
  <si>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</si>
  <si>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</si>
  <si>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</si>
  <si>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</si>
  <si>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</si>
  <si>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</si>
  <si>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</si>
  <si>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</si>
  <si>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</si>
  <si>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</si>
  <si>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</si>
  <si>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</si>
  <si>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</si>
  <si>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</si>
  <si>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</si>
  <si>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</si>
  <si>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</si>
  <si>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</si>
  <si>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</si>
  <si>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</si>
  <si>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</si>
  <si>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</si>
  <si>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</si>
  <si>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</si>
  <si>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</si>
  <si>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</si>
  <si>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</si>
  <si>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</si>
  <si>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</si>
  <si>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</si>
  <si>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</si>
  <si>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</si>
  <si>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</si>
  <si>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</si>
  <si>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</si>
  <si>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</si>
  <si>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</si>
  <si>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</si>
  <si>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</si>
  <si>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</si>
  <si>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</si>
  <si>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</si>
  <si>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</si>
  <si>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</si>
  <si>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</si>
  <si>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</si>
  <si>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</si>
  <si>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</si>
  <si>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</si>
  <si>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</si>
  <si>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</si>
  <si>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</si>
  <si>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</si>
  <si>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</si>
  <si>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</si>
  <si>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</si>
  <si>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</si>
  <si>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</si>
  <si>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</si>
  <si>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</si>
  <si>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</si>
  <si>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</si>
  <si>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</si>
  <si>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</si>
  <si>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</si>
  <si>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</si>
  <si>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</si>
  <si>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</si>
  <si>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</si>
  <si>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</si>
  <si>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</si>
  <si>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</si>
  <si>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</si>
  <si>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</si>
  <si>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</si>
  <si>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</si>
  <si>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</si>
  <si>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</si>
  <si>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</si>
  <si>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</si>
  <si>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</si>
  <si>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</si>
  <si>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</si>
  <si>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</si>
  <si>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</si>
  <si>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</si>
  <si>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</si>
  <si>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</si>
  <si>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</si>
  <si>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</si>
  <si>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</si>
  <si>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</si>
  <si>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</si>
  <si>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</si>
  <si>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</si>
  <si>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</si>
  <si>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</si>
  <si>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</si>
  <si>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</si>
  <si>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</si>
  <si>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</si>
  <si>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</si>
  <si>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</si>
  <si>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</si>
  <si>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</si>
  <si>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</si>
  <si>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</si>
  <si>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</si>
  <si>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</si>
  <si>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</si>
  <si>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</si>
  <si>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</si>
  <si>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</si>
  <si>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</si>
  <si>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</si>
  <si>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</si>
  <si>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</si>
  <si>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</si>
  <si>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</si>
  <si>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</si>
  <si>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</si>
  <si>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</si>
  <si>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</si>
  <si>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</si>
  <si>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</si>
  <si>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</si>
  <si>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</si>
  <si>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</si>
  <si>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</si>
  <si>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</si>
  <si>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</si>
  <si>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</si>
  <si>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</si>
  <si>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</si>
  <si>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</si>
  <si>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</si>
  <si>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</si>
  <si>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</si>
  <si>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</si>
  <si>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</si>
  <si>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</si>
  <si>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</si>
  <si>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</si>
  <si>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</si>
  <si>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</si>
  <si>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</si>
  <si>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</si>
  <si>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</si>
  <si>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</si>
  <si>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</si>
  <si>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</si>
  <si>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</si>
  <si>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</si>
  <si>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</si>
  <si>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</si>
  <si>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</si>
  <si>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</si>
  <si>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</si>
  <si>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</si>
  <si>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</si>
  <si>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</si>
  <si>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</si>
  <si>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</si>
  <si>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</si>
  <si>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</si>
  <si>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</si>
  <si>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</si>
  <si>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</si>
  <si>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</si>
  <si>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</si>
  <si>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</si>
  <si>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</si>
  <si>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</si>
  <si>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</si>
  <si>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</si>
  <si>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</si>
  <si>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</si>
  <si>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</si>
  <si>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</si>
  <si>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</si>
  <si>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</si>
  <si>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</si>
  <si>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</si>
  <si>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</si>
  <si>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</si>
  <si>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</si>
  <si>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</si>
  <si>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</si>
  <si>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</si>
  <si>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</si>
  <si>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</si>
  <si>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</si>
  <si>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</si>
  <si>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</si>
  <si>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</si>
  <si>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</si>
  <si>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</si>
  <si>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</si>
  <si>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</si>
  <si>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</si>
  <si>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</si>
  <si>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</si>
  <si>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</si>
  <si>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</si>
  <si>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</si>
  <si>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</si>
  <si>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</si>
  <si>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</si>
  <si>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</si>
  <si>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</si>
  <si>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</si>
  <si>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</si>
  <si>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</si>
  <si>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</si>
  <si>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</si>
  <si>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</si>
  <si>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</si>
  <si>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</si>
  <si>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</si>
  <si>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</si>
  <si>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</si>
  <si>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</si>
  <si>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</si>
  <si>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</si>
  <si>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</si>
  <si>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</si>
  <si>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</si>
  <si>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</si>
  <si>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</si>
  <si>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</si>
  <si>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</si>
  <si>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</si>
  <si>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</si>
  <si>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</si>
  <si>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</si>
  <si>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</si>
  <si>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</si>
  <si>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</si>
  <si>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</si>
  <si>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</si>
  <si>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</si>
  <si>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</si>
  <si>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</si>
  <si>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</si>
  <si>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</si>
  <si>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</si>
  <si>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</si>
  <si>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</si>
  <si>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</si>
  <si>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</si>
  <si>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</si>
  <si>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</si>
  <si>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</si>
  <si>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</si>
  <si>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</si>
  <si>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</si>
  <si>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</si>
  <si>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</si>
  <si>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</si>
  <si>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</si>
  <si>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</si>
  <si>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</si>
  <si>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</si>
  <si>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</si>
  <si>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</si>
  <si>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</si>
  <si>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</si>
  <si>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</si>
  <si>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</si>
  <si>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</si>
  <si>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</si>
  <si>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</si>
  <si>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</si>
  <si>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</si>
  <si>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</si>
  <si>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</si>
  <si>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</si>
  <si>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</si>
  <si>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</si>
  <si>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</si>
  <si>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</si>
  <si>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</si>
  <si>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</si>
  <si>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</si>
  <si>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</si>
  <si>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</si>
  <si>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</si>
  <si>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</si>
  <si>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</si>
  <si>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</si>
  <si>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</si>
  <si>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</si>
  <si>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</si>
  <si>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</si>
  <si>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</si>
  <si>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</si>
  <si>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</si>
  <si>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</si>
  <si>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</si>
  <si>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</si>
  <si>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</si>
  <si>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</si>
  <si>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</si>
  <si>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</si>
  <si>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</si>
  <si>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</si>
  <si>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</si>
  <si>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</si>
  <si>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</si>
  <si>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</si>
  <si>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</si>
  <si>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</si>
  <si>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</si>
  <si>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</si>
  <si>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</si>
  <si>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</si>
  <si>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</si>
  <si>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</si>
  <si>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</si>
  <si>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</si>
  <si>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</si>
  <si>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</si>
  <si>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</si>
  <si>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</si>
  <si>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</si>
  <si>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</si>
  <si>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</si>
  <si>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</si>
  <si>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</si>
  <si>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</si>
  <si>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</si>
  <si>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</si>
  <si>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</si>
  <si>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</si>
  <si>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</si>
  <si>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</si>
  <si>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</si>
  <si>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</si>
  <si>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</si>
  <si>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</si>
  <si>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</si>
  <si>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</si>
  <si>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</si>
  <si>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</si>
  <si>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</si>
  <si>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</si>
  <si>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</si>
  <si>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</si>
  <si>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</si>
  <si>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</si>
  <si>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</si>
  <si>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</si>
  <si>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</si>
  <si>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</si>
  <si>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</si>
  <si>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</si>
  <si>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</si>
  <si>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</si>
  <si>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</si>
  <si>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</si>
  <si>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</si>
  <si>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</si>
  <si>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</si>
  <si>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</si>
  <si>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</si>
  <si>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</si>
  <si>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</si>
  <si>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</si>
  <si>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</si>
  <si>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</si>
  <si>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</si>
  <si>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</si>
  <si>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</si>
  <si>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</si>
  <si>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</si>
  <si>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</si>
  <si>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</si>
  <si>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</si>
  <si>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</si>
  <si>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</si>
  <si>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</si>
  <si>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</si>
  <si>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</si>
  <si>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</si>
  <si>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</si>
  <si>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</si>
  <si>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</si>
  <si>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</si>
  <si>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</si>
  <si>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</si>
  <si>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</si>
  <si>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</si>
  <si>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</si>
  <si>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</si>
  <si>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</si>
  <si>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</si>
  <si>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</si>
  <si>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</si>
  <si>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</si>
  <si>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</si>
  <si>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</si>
  <si>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</si>
  <si>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</si>
  <si>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</si>
  <si>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</si>
  <si>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</si>
  <si>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</si>
  <si>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</si>
  <si>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</si>
  <si>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</si>
  <si>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</si>
  <si>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</si>
  <si>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</si>
  <si>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</si>
  <si>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</si>
  <si>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</si>
  <si>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</si>
  <si>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</si>
  <si>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</si>
  <si>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</si>
  <si>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</si>
  <si>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</si>
  <si>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</si>
  <si>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</si>
  <si>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</si>
  <si>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</si>
  <si>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</si>
  <si>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</si>
  <si>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</si>
  <si>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</si>
  <si>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</si>
  <si>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</si>
  <si>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</si>
  <si>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</si>
  <si>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</si>
  <si>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</si>
  <si>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</si>
  <si>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</si>
  <si>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</si>
  <si>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</si>
  <si>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</si>
  <si>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</si>
  <si>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</si>
  <si>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</si>
  <si>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</si>
  <si>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</si>
  <si>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</si>
  <si>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</si>
  <si>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</si>
  <si>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</si>
  <si>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</si>
  <si>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</si>
  <si>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</si>
  <si>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</si>
  <si>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</si>
  <si>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</si>
  <si>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</si>
  <si>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</si>
  <si>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</si>
  <si>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</si>
  <si>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</si>
  <si>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</si>
  <si>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</si>
  <si>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</si>
  <si>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</si>
  <si>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</si>
  <si>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</si>
  <si>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</si>
  <si>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</si>
  <si>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</si>
  <si>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</si>
  <si>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</si>
  <si>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</si>
  <si>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</si>
  <si>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</si>
  <si>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</si>
  <si>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</si>
  <si>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</si>
  <si>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</si>
  <si>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</si>
  <si>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</si>
  <si>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</si>
  <si>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</si>
  <si>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</si>
  <si>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</si>
  <si>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</si>
  <si>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</si>
  <si>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</si>
  <si>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</si>
  <si>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</si>
  <si>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</si>
  <si>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</si>
  <si>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</si>
  <si>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</si>
  <si>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</si>
  <si>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</si>
  <si>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</si>
  <si>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</si>
  <si>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</si>
  <si>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</si>
  <si>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</si>
  <si>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</si>
  <si>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</si>
  <si>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</si>
  <si>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</si>
  <si>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</si>
  <si>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</si>
  <si>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</si>
  <si>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</si>
  <si>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</si>
  <si>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</si>
  <si>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</si>
  <si>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</si>
  <si>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</si>
  <si>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</si>
  <si>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</si>
  <si>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</si>
  <si>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</si>
  <si>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</si>
  <si>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</si>
  <si>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</si>
  <si>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</si>
  <si>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</si>
  <si>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</si>
  <si>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</si>
  <si>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</si>
  <si>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</si>
  <si>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</si>
  <si>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</si>
  <si>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</si>
  <si>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</si>
  <si>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</si>
  <si>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</si>
  <si>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</si>
  <si>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</si>
  <si>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</si>
  <si>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</si>
  <si>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</si>
  <si>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</si>
  <si>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</si>
  <si>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</si>
  <si>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</si>
  <si>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</si>
  <si>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</si>
  <si>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</si>
  <si>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</si>
  <si>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</si>
  <si>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</si>
  <si>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</si>
  <si>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</si>
  <si>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</si>
  <si>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</si>
  <si>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</si>
  <si>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</si>
  <si>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</si>
  <si>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</si>
  <si>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</si>
  <si>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</si>
  <si>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</si>
  <si>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</si>
  <si>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</si>
  <si>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</si>
  <si>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</si>
  <si>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</si>
  <si>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</si>
  <si>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</si>
  <si>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</si>
  <si>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</si>
  <si>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</si>
  <si>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</si>
  <si>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</si>
  <si>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</si>
  <si>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</si>
  <si>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</si>
  <si>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</si>
  <si>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</si>
  <si>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</si>
  <si>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</si>
  <si>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</si>
  <si>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</si>
  <si>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</si>
  <si>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</si>
  <si>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</si>
  <si>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</si>
  <si>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</si>
  <si>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</si>
  <si>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</si>
  <si>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</si>
  <si>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</si>
  <si>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</si>
  <si>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</si>
  <si>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</si>
  <si>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</si>
  <si>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</si>
  <si>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</si>
  <si>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</si>
  <si>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</si>
  <si>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</si>
  <si>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</si>
  <si>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</si>
  <si>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</si>
  <si>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</si>
  <si>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</si>
  <si>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</si>
  <si>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</si>
  <si>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</si>
  <si>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</si>
  <si>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</si>
  <si>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</si>
  <si>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</si>
  <si>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</si>
  <si>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</si>
  <si>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</si>
  <si>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</si>
  <si>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</si>
  <si>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</si>
  <si>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</si>
  <si>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</si>
  <si>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</si>
  <si>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</si>
  <si>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</si>
  <si>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</si>
  <si>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</si>
  <si>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</si>
  <si>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</si>
  <si>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</si>
  <si>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</si>
  <si>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</si>
  <si>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</si>
  <si>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</si>
  <si>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</si>
  <si>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</si>
  <si>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</si>
  <si>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</si>
  <si>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</si>
  <si>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</si>
  <si>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</si>
  <si>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</si>
  <si>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</si>
  <si>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</si>
  <si>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</si>
  <si>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</si>
  <si>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</si>
  <si>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</si>
  <si>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</si>
  <si>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</si>
  <si>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</si>
  <si>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</si>
  <si>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</si>
  <si>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</si>
  <si>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</si>
  <si>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</si>
  <si>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</si>
  <si>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</si>
  <si>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</si>
  <si>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</si>
  <si>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</si>
  <si>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</si>
  <si>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</si>
  <si>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</si>
  <si>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</si>
  <si>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</si>
  <si>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</si>
  <si>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</si>
  <si>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</si>
  <si>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</si>
  <si>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</si>
  <si>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</si>
  <si>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</si>
  <si>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</si>
  <si>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</si>
  <si>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</si>
  <si>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</si>
  <si>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</si>
  <si>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</si>
  <si>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</si>
  <si>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</si>
  <si>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</si>
  <si>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</si>
  <si>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</si>
  <si>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</si>
  <si>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</si>
  <si>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</si>
  <si>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</si>
  <si>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</si>
  <si>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</si>
  <si>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</si>
  <si>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</si>
  <si>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</si>
  <si>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</si>
  <si>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</si>
  <si>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</si>
  <si>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</si>
  <si>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</si>
  <si>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</si>
  <si>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</si>
  <si>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</si>
  <si>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</si>
  <si>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</si>
  <si>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</si>
  <si>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</si>
  <si>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</si>
  <si>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</si>
  <si>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</si>
  <si>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</si>
  <si>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</si>
  <si>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</si>
  <si>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</si>
  <si>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</si>
  <si>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</si>
  <si>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</si>
  <si>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</si>
  <si>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</si>
  <si>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</si>
  <si>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</si>
  <si>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</si>
  <si>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</si>
  <si>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</si>
  <si>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</si>
  <si>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</si>
  <si>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</si>
  <si>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</si>
  <si>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</si>
  <si>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</si>
  <si>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</si>
  <si>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</si>
  <si>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</si>
  <si>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</si>
  <si>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</si>
  <si>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</si>
  <si>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</si>
  <si>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</si>
  <si>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</si>
  <si>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</si>
  <si>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</si>
  <si>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</si>
  <si>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</si>
  <si>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</si>
  <si>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</si>
  <si>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</si>
  <si>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</si>
  <si>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</si>
  <si>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</si>
  <si>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</si>
  <si>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</si>
  <si>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</si>
  <si>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</si>
  <si>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</si>
  <si>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</si>
  <si>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</si>
  <si>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</si>
  <si>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</si>
  <si>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</si>
  <si>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</si>
  <si>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</si>
  <si>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</si>
  <si>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</si>
  <si>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</si>
  <si>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</si>
  <si>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</si>
  <si>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</si>
  <si>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</si>
  <si>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</si>
  <si>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</si>
  <si>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</si>
  <si>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</si>
  <si>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</si>
  <si>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</si>
  <si>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</si>
  <si>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</si>
  <si>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</si>
  <si>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</si>
  <si>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</si>
  <si>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</si>
  <si>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</si>
  <si>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</si>
  <si>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</si>
  <si>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</si>
  <si>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</si>
  <si>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</si>
  <si>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</si>
  <si>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</si>
  <si>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</si>
  <si>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</si>
  <si>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</si>
  <si>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</si>
  <si>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</si>
  <si>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</si>
  <si>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</si>
  <si>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</si>
  <si>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</si>
  <si>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</si>
  <si>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</si>
  <si>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</si>
  <si>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</si>
  <si>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</si>
  <si>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</si>
  <si>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</si>
  <si>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</si>
  <si>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</si>
  <si>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</si>
  <si>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</si>
  <si>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</si>
  <si>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</si>
  <si>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</si>
  <si>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</si>
  <si>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</si>
  <si>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</si>
  <si>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</si>
  <si>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</si>
  <si>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</si>
  <si>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</si>
  <si>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</si>
  <si>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</si>
  <si>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</si>
  <si>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</si>
  <si>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</si>
  <si>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</si>
  <si>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</si>
  <si>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</si>
  <si>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</si>
  <si>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</si>
  <si>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</si>
  <si>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</si>
  <si>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</si>
  <si>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</si>
  <si>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</si>
  <si>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</si>
  <si>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</si>
  <si>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</si>
  <si>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</si>
  <si>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</si>
  <si>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</si>
  <si>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</si>
  <si>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</si>
  <si>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</si>
  <si>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</si>
  <si>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</si>
  <si>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</si>
  <si>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</si>
  <si>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</si>
  <si>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</si>
  <si>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</si>
  <si>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</si>
  <si>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</si>
  <si>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</si>
  <si>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</si>
  <si>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</si>
  <si>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</si>
  <si>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</si>
  <si>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</si>
  <si>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</si>
  <si>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</si>
  <si>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</si>
  <si>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</si>
  <si>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</si>
  <si>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</si>
  <si>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</si>
  <si>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</si>
  <si>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</si>
  <si>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</si>
  <si>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</si>
  <si>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</si>
  <si>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</si>
  <si>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</si>
  <si>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</si>
  <si>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</si>
  <si>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</si>
  <si>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</si>
  <si>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</si>
  <si>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</si>
  <si>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</si>
  <si>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</si>
  <si>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</si>
  <si>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</si>
  <si>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</si>
  <si>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</si>
  <si>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</si>
  <si>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</si>
  <si>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</si>
  <si>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</si>
  <si>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</si>
  <si>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</si>
  <si>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</si>
  <si>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</si>
  <si>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</si>
  <si>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</si>
  <si>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</si>
  <si>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</si>
  <si>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</si>
  <si>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</si>
  <si>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</si>
  <si>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</si>
  <si>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</si>
  <si>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</si>
  <si>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</si>
  <si>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</si>
  <si>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</si>
  <si>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</si>
  <si>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</si>
  <si>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</si>
  <si>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</si>
  <si>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</si>
  <si>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</si>
  <si>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</si>
  <si>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</si>
  <si>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</si>
  <si>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</si>
  <si>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</si>
  <si>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</si>
  <si>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</si>
  <si>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</si>
  <si>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</si>
  <si>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</si>
  <si>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</si>
  <si>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</si>
  <si>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</si>
  <si>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</si>
  <si>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</si>
  <si>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</si>
  <si>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</si>
  <si>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</si>
  <si>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</si>
  <si>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</si>
  <si>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</si>
  <si>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</si>
  <si>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</si>
  <si>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</si>
  <si>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</si>
  <si>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</si>
  <si>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</si>
  <si>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</si>
  <si>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</si>
  <si>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</si>
  <si>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</si>
  <si>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</si>
  <si>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</si>
  <si>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</si>
  <si>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</si>
  <si>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</si>
  <si>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</si>
  <si>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</si>
  <si>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</si>
  <si>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</si>
  <si>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</si>
  <si>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</si>
  <si>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</si>
  <si>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</si>
  <si>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</si>
  <si>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</si>
  <si>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</si>
  <si>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</si>
  <si>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</si>
  <si>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</si>
  <si>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</si>
  <si>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</si>
  <si>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</si>
  <si>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</si>
  <si>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</si>
  <si>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</si>
  <si>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</si>
  <si>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</si>
  <si>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</si>
  <si>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</si>
  <si>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</si>
  <si>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</si>
  <si>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</si>
  <si>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</si>
  <si>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</si>
  <si>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</si>
  <si>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</si>
  <si>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</si>
  <si>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</si>
  <si>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</si>
  <si>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</si>
  <si>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</si>
  <si>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</si>
  <si>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</si>
  <si>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</si>
  <si>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</si>
  <si>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</si>
  <si>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</si>
  <si>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</si>
  <si>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</si>
  <si>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</si>
  <si>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</si>
  <si>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</si>
  <si>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</si>
  <si>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</si>
  <si>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</si>
  <si>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</si>
  <si>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</si>
  <si>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</si>
  <si>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</si>
  <si>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</si>
  <si>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</si>
  <si>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</si>
  <si>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</si>
  <si>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</si>
  <si>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</si>
  <si>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</si>
  <si>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</si>
  <si>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</si>
  <si>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</si>
  <si>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</si>
  <si>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</si>
  <si>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</si>
  <si>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</si>
  <si>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</si>
  <si>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</si>
  <si>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</si>
  <si>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</si>
  <si>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</si>
  <si>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</si>
  <si>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</si>
  <si>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</si>
  <si>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</si>
  <si>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</si>
  <si>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</si>
  <si>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</si>
  <si>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</si>
  <si>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</si>
  <si>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</si>
  <si>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</si>
  <si>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</si>
  <si>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</si>
  <si>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</si>
  <si>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</si>
  <si>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</si>
  <si>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</si>
  <si>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</si>
  <si>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</si>
  <si>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</si>
  <si>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</si>
  <si>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</si>
  <si>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</si>
  <si>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</si>
  <si>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</si>
  <si>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</si>
  <si>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</si>
  <si>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</si>
  <si>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</si>
  <si>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</si>
  <si>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</si>
  <si>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</si>
  <si>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</si>
  <si>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</si>
  <si>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</si>
  <si>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</si>
  <si>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</si>
  <si>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</si>
  <si>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</si>
  <si>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</si>
  <si>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</si>
  <si>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</si>
  <si>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</si>
  <si>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</si>
  <si>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</si>
  <si>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</si>
  <si>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</si>
  <si>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</si>
  <si>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</si>
  <si>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</si>
  <si>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</si>
  <si>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</si>
  <si>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</si>
  <si>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</si>
  <si>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</si>
  <si>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</si>
  <si>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</si>
  <si>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</si>
  <si>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</si>
  <si>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</si>
  <si>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</si>
  <si>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</si>
  <si>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</si>
  <si>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</si>
  <si>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</si>
  <si>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</si>
  <si>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</si>
  <si>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</si>
  <si>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</si>
  <si>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</si>
  <si>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</si>
  <si>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</si>
  <si>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</si>
  <si>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</si>
  <si>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</si>
  <si>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</si>
  <si>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</si>
  <si>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</si>
  <si>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</si>
  <si>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</si>
  <si>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</si>
  <si>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</si>
  <si>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</si>
  <si>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</si>
  <si>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</si>
  <si>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</si>
  <si>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</si>
  <si>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</si>
  <si>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</si>
  <si>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</si>
  <si>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</si>
  <si>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</si>
  <si>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</si>
  <si>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</si>
  <si>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</si>
  <si>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</si>
  <si>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</si>
  <si>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</si>
  <si>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</si>
  <si>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</si>
  <si>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</si>
  <si>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</si>
  <si>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</si>
  <si>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</si>
  <si>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</si>
  <si>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</si>
  <si>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</si>
  <si>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</si>
  <si>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</si>
  <si>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</si>
  <si>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</si>
  <si>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</si>
  <si>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</si>
  <si>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</si>
  <si>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</si>
  <si>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</si>
  <si>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</si>
  <si>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</si>
  <si>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</si>
  <si>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</si>
  <si>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</si>
  <si>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</si>
  <si>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</si>
  <si>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</si>
  <si>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</si>
  <si>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</si>
  <si>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</si>
  <si>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</si>
  <si>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</si>
  <si>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</si>
  <si>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</si>
  <si>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</si>
  <si>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</si>
  <si>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</si>
  <si>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</si>
  <si>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</si>
  <si>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</si>
  <si>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</si>
  <si>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</si>
  <si>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</si>
  <si>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</si>
  <si>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</si>
  <si>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</si>
  <si>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</si>
  <si>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</si>
  <si>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</si>
  <si>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</si>
  <si>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</si>
  <si>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</si>
  <si>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</si>
  <si>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</si>
  <si>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</si>
  <si>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</si>
  <si>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</si>
  <si>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</si>
  <si>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</si>
  <si>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</si>
  <si>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</si>
  <si>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</si>
  <si>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</si>
  <si>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</si>
  <si>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</si>
  <si>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</si>
  <si>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</si>
  <si>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</si>
  <si>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</si>
  <si>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</si>
  <si>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</si>
  <si>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</si>
  <si>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</si>
  <si>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</si>
  <si>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</si>
  <si>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</si>
  <si>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</si>
  <si>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</si>
  <si>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</si>
  <si>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</si>
  <si>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</si>
  <si>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</si>
  <si>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</si>
  <si>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</si>
  <si>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</si>
  <si>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</si>
  <si>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</si>
  <si>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</si>
  <si>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</si>
  <si>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</si>
  <si>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</si>
  <si>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</si>
  <si>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</si>
  <si>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</si>
  <si>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</si>
  <si>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</si>
  <si>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</si>
  <si>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</si>
  <si>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</si>
  <si>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</si>
  <si>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</si>
  <si>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</si>
  <si>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</si>
  <si>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</si>
  <si>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</si>
  <si>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</si>
  <si>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</si>
  <si>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</si>
  <si>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</si>
  <si>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</si>
  <si>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</si>
  <si>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</si>
  <si>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</si>
  <si>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</si>
  <si>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</si>
  <si>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</si>
  <si>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</si>
  <si>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</si>
  <si>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</si>
  <si>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</si>
  <si>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</si>
  <si>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</si>
  <si>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</si>
  <si>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</si>
  <si>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</si>
  <si>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</si>
  <si>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</si>
  <si>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</si>
  <si>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</si>
  <si>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</si>
  <si>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</si>
  <si>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</si>
  <si>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</si>
  <si>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</si>
  <si>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</si>
  <si>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</si>
  <si>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</si>
  <si>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</si>
  <si>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</si>
  <si>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</si>
  <si>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</si>
  <si>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</si>
  <si>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</si>
  <si>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</si>
  <si>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</si>
  <si>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</si>
  <si>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</si>
  <si>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</si>
  <si>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</si>
  <si>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</si>
  <si>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</si>
  <si>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</si>
  <si>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</si>
  <si>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</si>
  <si>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</si>
  <si>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</si>
  <si>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</si>
  <si>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</si>
  <si>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</si>
  <si>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</si>
  <si>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</si>
  <si>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</si>
  <si>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</si>
  <si>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</si>
  <si>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</si>
  <si>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</si>
  <si>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</si>
  <si>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</si>
  <si>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</si>
  <si>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</si>
  <si>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</si>
  <si>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</si>
  <si>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</si>
  <si>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</si>
  <si>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</si>
  <si>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</si>
  <si>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</si>
  <si>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</si>
  <si>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</si>
  <si>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</si>
  <si>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</si>
  <si>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</si>
  <si>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</si>
  <si>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</si>
  <si>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</si>
  <si>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</si>
  <si>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</si>
  <si>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</si>
  <si>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</si>
  <si>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</si>
  <si>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</si>
  <si>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</si>
  <si>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</si>
  <si>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</si>
  <si>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</si>
  <si>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</si>
  <si>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</si>
  <si>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</si>
  <si>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</si>
  <si>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</si>
  <si>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</si>
  <si>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</si>
  <si>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</si>
  <si>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</si>
  <si>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</si>
  <si>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</si>
  <si>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</si>
  <si>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</si>
  <si>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</si>
  <si>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</si>
  <si>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</si>
  <si>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</si>
  <si>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</si>
  <si>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</si>
  <si>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</si>
  <si>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</si>
  <si>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</si>
  <si>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</si>
  <si>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</si>
  <si>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</si>
  <si>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</si>
  <si>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</si>
  <si>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</si>
  <si>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</si>
  <si>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</si>
  <si>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</si>
  <si>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</si>
  <si>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</si>
  <si>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</si>
  <si>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</si>
  <si>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</si>
  <si>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</si>
  <si>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</si>
  <si>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</si>
  <si>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</si>
  <si>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</si>
  <si>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</si>
  <si>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</si>
  <si>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</si>
  <si>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</si>
  <si>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</si>
  <si>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</si>
  <si>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</si>
  <si>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</si>
  <si>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</si>
  <si>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</si>
  <si>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</si>
  <si>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</si>
  <si>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</si>
  <si>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</si>
  <si>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</si>
  <si>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</si>
  <si>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</si>
  <si>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</si>
  <si>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</si>
  <si>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</si>
  <si>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</si>
  <si>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</si>
  <si>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</si>
  <si>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</si>
  <si>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</si>
  <si>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</si>
  <si>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</si>
  <si>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</si>
  <si>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</si>
  <si>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</si>
  <si>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</si>
  <si>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</si>
  <si>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</si>
  <si>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</si>
  <si>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</si>
  <si>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</si>
  <si>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</si>
  <si>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</si>
  <si>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</si>
  <si>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</si>
  <si>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</si>
  <si>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</si>
  <si>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</si>
  <si>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</si>
  <si>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</si>
  <si>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</si>
  <si>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</si>
  <si>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</si>
  <si>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</si>
  <si>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</si>
  <si>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</si>
  <si>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</si>
  <si>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</si>
  <si>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</si>
  <si>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</si>
  <si>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</si>
  <si>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</si>
  <si>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</si>
  <si>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</si>
  <si>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</si>
  <si>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</si>
  <si>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</si>
  <si>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</si>
  <si>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</si>
  <si>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</si>
  <si>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</si>
  <si>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</si>
  <si>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</si>
  <si>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</si>
  <si>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</si>
  <si>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</si>
  <si>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</si>
  <si>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</si>
  <si>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</si>
  <si>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</si>
  <si>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</si>
  <si>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</si>
  <si>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</si>
  <si>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</si>
  <si>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</si>
  <si>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</si>
  <si>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</si>
  <si>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</si>
  <si>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</si>
  <si>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</si>
  <si>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</si>
  <si>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</si>
  <si>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</si>
  <si>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</si>
  <si>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</si>
  <si>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</si>
  <si>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</si>
  <si>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</si>
  <si>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</si>
  <si>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</si>
  <si>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</si>
  <si>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</si>
  <si>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</si>
  <si>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</si>
  <si>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</si>
  <si>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</si>
  <si>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</si>
  <si>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</si>
  <si>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</si>
  <si>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</si>
  <si>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</si>
  <si>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</si>
  <si>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</si>
  <si>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</si>
  <si>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</si>
  <si>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</si>
  <si>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</si>
  <si>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</si>
  <si>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</si>
  <si>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</si>
  <si>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</si>
  <si>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</si>
  <si>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</si>
  <si>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</si>
  <si>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</si>
  <si>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</si>
  <si>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</si>
  <si>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</si>
  <si>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</si>
  <si>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</si>
  <si>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</si>
  <si>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</si>
  <si>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</si>
  <si>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</si>
  <si>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</si>
  <si>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</si>
  <si>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</si>
  <si>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</si>
  <si>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</si>
  <si>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</si>
  <si>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</si>
  <si>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</si>
  <si>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</si>
  <si>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</si>
  <si>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</si>
  <si>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</si>
  <si>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</si>
  <si>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</si>
  <si>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</si>
  <si>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</si>
  <si>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</si>
  <si>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</si>
  <si>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</si>
  <si>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</si>
  <si>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</si>
  <si>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</si>
  <si>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</si>
  <si>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</si>
  <si>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</si>
  <si>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</si>
  <si>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</si>
  <si>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</si>
  <si>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</si>
  <si>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</si>
  <si>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</si>
  <si>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</si>
  <si>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</si>
  <si>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</si>
  <si>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</si>
  <si>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</si>
  <si>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</si>
  <si>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</si>
  <si>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</si>
  <si>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</si>
  <si>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</si>
  <si>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</si>
  <si>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</si>
  <si>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</si>
  <si>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</si>
  <si>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</si>
  <si>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</si>
  <si>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</si>
  <si>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</si>
  <si>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</si>
  <si>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</si>
  <si>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</si>
  <si>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</si>
  <si>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</si>
  <si>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</si>
  <si>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</si>
  <si>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</si>
  <si>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</si>
  <si>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</si>
  <si>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</si>
  <si>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</si>
  <si>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</si>
  <si>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</si>
  <si>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</si>
  <si>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</si>
  <si>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</si>
  <si>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</si>
  <si>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</si>
  <si>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</si>
  <si>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</si>
  <si>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</si>
  <si>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</si>
  <si>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</si>
  <si>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</si>
  <si>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</si>
  <si>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</si>
  <si>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</si>
  <si>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</si>
  <si>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</si>
  <si>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</si>
  <si>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</si>
  <si>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</si>
  <si>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</si>
  <si>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</si>
  <si>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</si>
  <si>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</si>
  <si>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</si>
  <si>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</si>
  <si>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</si>
  <si>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</si>
  <si>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</si>
  <si>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</si>
  <si>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</si>
  <si>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</si>
  <si>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</si>
  <si>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</si>
  <si>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</si>
  <si>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</si>
  <si>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</si>
  <si>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</si>
  <si>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</si>
  <si>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</si>
  <si>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</si>
  <si>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</si>
  <si>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</si>
  <si>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</si>
  <si>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</si>
  <si>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</si>
  <si>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</si>
  <si>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</si>
  <si>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</si>
  <si>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</si>
  <si>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</si>
  <si>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</si>
  <si>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</si>
  <si>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</si>
  <si>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</si>
  <si>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</si>
  <si>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</si>
  <si>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</si>
  <si>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</si>
  <si>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</si>
  <si>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</si>
  <si>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</si>
  <si>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</si>
  <si>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</si>
  <si>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</si>
  <si>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</si>
  <si>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</si>
  <si>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</si>
  <si>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</si>
  <si>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</si>
  <si>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</si>
  <si>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</si>
  <si>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</si>
  <si>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</si>
  <si>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</si>
  <si>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</si>
  <si>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</si>
  <si>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</si>
  <si>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</si>
  <si>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</si>
  <si>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</si>
  <si>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</si>
  <si>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</si>
  <si>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</si>
  <si>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</si>
  <si>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</si>
  <si>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</si>
  <si>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</si>
  <si>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</si>
  <si>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</si>
  <si>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</si>
  <si>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</si>
  <si>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</si>
  <si>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</si>
  <si>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</si>
  <si>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</si>
  <si>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</si>
  <si>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</si>
  <si>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</si>
  <si>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</si>
  <si>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</si>
  <si>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</si>
  <si>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</si>
  <si>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</si>
  <si>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</si>
  <si>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</si>
  <si>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</si>
  <si>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</si>
  <si>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</si>
  <si>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</si>
  <si>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</si>
  <si>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</si>
  <si>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</si>
  <si>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</si>
  <si>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</si>
  <si>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</si>
  <si>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</si>
  <si>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</si>
  <si>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</si>
  <si>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</si>
  <si>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</si>
  <si>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</si>
  <si>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</si>
  <si>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</si>
  <si>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</si>
  <si>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</si>
  <si>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</si>
  <si>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</si>
  <si>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</si>
  <si>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</si>
  <si>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</si>
  <si>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</si>
  <si>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</si>
  <si>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</si>
  <si>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</si>
  <si>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</si>
  <si>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</si>
  <si>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</si>
  <si>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</si>
  <si>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</si>
  <si>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</si>
  <si>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</si>
  <si>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</si>
  <si>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</si>
  <si>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</si>
  <si>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</si>
  <si>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</si>
  <si>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</si>
  <si>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</si>
  <si>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</si>
  <si>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</si>
  <si>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</si>
  <si>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</si>
  <si>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</si>
  <si>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</si>
  <si>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</si>
  <si>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</si>
  <si>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</si>
  <si>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</si>
  <si>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</si>
  <si>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</si>
  <si>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</si>
  <si>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</si>
  <si>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</si>
  <si>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</si>
  <si>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</si>
  <si>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</si>
  <si>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</si>
  <si>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</si>
  <si>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</si>
  <si>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</si>
  <si>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</si>
  <si>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</si>
  <si>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</si>
  <si>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</si>
  <si>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</si>
  <si>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</si>
  <si>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</si>
  <si>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</si>
  <si>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</si>
  <si>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</si>
  <si>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</si>
  <si>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</si>
  <si>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</si>
  <si>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</si>
  <si>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</si>
  <si>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</si>
  <si>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</si>
  <si>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</si>
  <si>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</si>
  <si>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</si>
  <si>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</si>
  <si>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</si>
  <si>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</si>
  <si>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</si>
  <si>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</si>
  <si>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</si>
  <si>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</si>
  <si>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</si>
  <si>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</si>
  <si>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</si>
  <si>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</si>
  <si>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</si>
  <si>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</si>
  <si>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</si>
  <si>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</si>
  <si>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</si>
  <si>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</si>
  <si>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</si>
  <si>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</si>
  <si>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</si>
  <si>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</si>
  <si>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</si>
  <si>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</si>
  <si>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</si>
  <si>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</si>
  <si>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</si>
  <si>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</si>
  <si>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</si>
  <si>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</si>
  <si>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</si>
  <si>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</si>
  <si>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</si>
  <si>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</si>
  <si>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</si>
  <si>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</si>
  <si>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</si>
  <si>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</si>
  <si>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</si>
  <si>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</si>
  <si>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</si>
  <si>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</si>
  <si>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</si>
  <si>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</si>
  <si>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</si>
  <si>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</si>
  <si>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</si>
  <si>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</si>
  <si>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</si>
  <si>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</si>
  <si>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</si>
  <si>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</si>
  <si>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</si>
  <si>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</si>
  <si>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</si>
  <si>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</si>
  <si>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</si>
  <si>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</si>
  <si>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</si>
  <si>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</si>
  <si>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</si>
  <si>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</si>
  <si>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</si>
  <si>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</si>
  <si>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</si>
  <si>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</si>
  <si>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</si>
  <si>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</si>
  <si>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</si>
  <si>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</si>
  <si>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</si>
  <si>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</si>
  <si>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</si>
  <si>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</si>
  <si>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</si>
  <si>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</si>
  <si>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</si>
  <si>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</si>
  <si>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</si>
  <si>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</si>
  <si>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</si>
  <si>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</si>
  <si>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</si>
  <si>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</si>
  <si>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</si>
  <si>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</si>
  <si>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</si>
  <si>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</si>
  <si>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</si>
  <si>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</si>
  <si>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</si>
  <si>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</si>
  <si>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</si>
  <si>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</si>
  <si>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</si>
  <si>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</si>
  <si>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</si>
  <si>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</si>
  <si>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</si>
  <si>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</si>
  <si>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</si>
  <si>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</si>
  <si>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</si>
  <si>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</si>
  <si>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</si>
  <si>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</si>
  <si>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</si>
  <si>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</si>
  <si>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</si>
  <si>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</si>
  <si>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</si>
  <si>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</si>
  <si>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</si>
  <si>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</si>
  <si>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</si>
  <si>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</si>
  <si>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</si>
  <si>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</si>
  <si>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</si>
  <si>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</si>
  <si>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</si>
  <si>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</si>
  <si>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</si>
  <si>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</si>
  <si>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</si>
  <si>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</si>
  <si>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</si>
  <si>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</si>
  <si>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</si>
  <si>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</si>
  <si>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</si>
  <si>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</si>
  <si>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</si>
  <si>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</si>
  <si>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</si>
  <si>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</si>
  <si>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</si>
  <si>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</si>
  <si>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</si>
  <si>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</si>
  <si>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</si>
  <si>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</si>
  <si>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</si>
  <si>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</si>
  <si>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</si>
  <si>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</si>
  <si>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</si>
  <si>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</si>
  <si>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</si>
  <si>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</si>
  <si>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</si>
  <si>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</si>
  <si>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</si>
  <si>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</si>
  <si>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</si>
  <si>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</si>
  <si>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</si>
  <si>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</si>
  <si>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</si>
  <si>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</si>
  <si>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</si>
  <si>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</si>
  <si>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</si>
  <si>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</si>
  <si>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</si>
  <si>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</si>
  <si>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</si>
  <si>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</si>
  <si>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</si>
  <si>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</si>
  <si>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</si>
  <si>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</si>
  <si>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</si>
  <si>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</si>
  <si>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</si>
  <si>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</si>
  <si>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</si>
  <si>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</si>
  <si>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</si>
  <si>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</si>
  <si>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</si>
  <si>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</si>
  <si>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</si>
  <si>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</si>
  <si>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</si>
  <si>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</si>
  <si>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</si>
  <si>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</si>
  <si>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</si>
  <si>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</si>
  <si>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</si>
  <si>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</si>
  <si>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</si>
  <si>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</si>
  <si>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</si>
  <si>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</si>
  <si>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</si>
  <si>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</si>
  <si>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</si>
  <si>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</si>
  <si>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</si>
  <si>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</si>
  <si>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</si>
  <si>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</si>
  <si>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</si>
  <si>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</si>
  <si>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</si>
  <si>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</si>
  <si>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</si>
  <si>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</si>
  <si>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</si>
  <si>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</si>
  <si>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</si>
  <si>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</si>
  <si>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</si>
  <si>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</si>
  <si>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</si>
  <si>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</si>
  <si>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</si>
  <si>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</si>
  <si>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</si>
  <si>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</si>
  <si>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</si>
  <si>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</si>
  <si>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</si>
  <si>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</si>
  <si>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</si>
  <si>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</si>
  <si>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</si>
  <si>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</si>
  <si>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</si>
  <si>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</si>
  <si>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</si>
  <si>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</si>
  <si>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</si>
  <si>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</si>
  <si>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</si>
  <si>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</si>
  <si>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</si>
  <si>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</si>
  <si>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</si>
  <si>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</si>
  <si>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</si>
  <si>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</si>
  <si>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</si>
  <si>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</si>
  <si>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</si>
  <si>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</si>
  <si>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</si>
  <si>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</si>
  <si>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</si>
  <si>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</si>
  <si>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</si>
  <si>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</si>
  <si>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</si>
  <si>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</si>
  <si>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</si>
  <si>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</si>
  <si>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</si>
  <si>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</si>
  <si>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</si>
  <si>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</si>
  <si>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</si>
  <si>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</si>
  <si>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</si>
  <si>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</si>
  <si>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</si>
  <si>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</si>
  <si>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</si>
  <si>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</si>
  <si>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</si>
  <si>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</si>
  <si>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</si>
  <si>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</si>
  <si>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</si>
  <si>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</si>
  <si>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</si>
  <si>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</si>
  <si>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</si>
  <si>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</si>
  <si>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</si>
  <si>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</si>
  <si>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</si>
  <si>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</si>
  <si>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</si>
  <si>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</si>
  <si>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</si>
  <si>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</si>
  <si>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</si>
  <si>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</si>
  <si>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</si>
  <si>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</si>
  <si>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</si>
  <si>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</si>
  <si>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</si>
  <si>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</si>
  <si>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</si>
  <si>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</si>
  <si>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</si>
  <si>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</si>
  <si>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</si>
  <si>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</si>
  <si>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</si>
  <si>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</si>
  <si>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</si>
  <si>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</si>
  <si>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</si>
  <si>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</si>
  <si>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</si>
  <si>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</si>
  <si>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</si>
  <si>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</si>
  <si>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</si>
  <si>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</si>
  <si>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</si>
  <si>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</si>
  <si>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</si>
  <si>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</si>
  <si>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</si>
  <si>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</si>
  <si>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</si>
  <si>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</si>
  <si>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</si>
  <si>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</si>
  <si>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</si>
  <si>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</si>
  <si>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</si>
  <si>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</si>
  <si>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</si>
  <si>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</si>
  <si>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</si>
  <si>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</si>
  <si>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</si>
  <si>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</si>
  <si>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</si>
  <si>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</si>
  <si>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</si>
  <si>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</si>
  <si>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</si>
  <si>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</si>
  <si>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</si>
  <si>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</si>
  <si>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</si>
  <si>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</si>
  <si>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</si>
  <si>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</si>
  <si>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</si>
  <si>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</si>
  <si>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</si>
  <si>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</si>
  <si>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</si>
  <si>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</si>
  <si>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</si>
  <si>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</si>
  <si>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</si>
  <si>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</si>
  <si>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</si>
  <si>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</si>
  <si>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</si>
  <si>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</si>
  <si>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</si>
  <si>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</si>
  <si>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</si>
  <si>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</si>
  <si>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</si>
  <si>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</si>
  <si>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</si>
  <si>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</si>
  <si>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</si>
  <si>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</si>
  <si>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</si>
  <si>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</si>
  <si>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</si>
  <si>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</si>
  <si>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</si>
  <si>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</si>
  <si>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</si>
  <si>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</si>
  <si>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</si>
  <si>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</si>
  <si>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</si>
  <si>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</si>
  <si>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</si>
  <si>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</si>
  <si>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</si>
  <si>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</si>
  <si>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</si>
  <si>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</si>
  <si>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</si>
  <si>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</si>
  <si>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</si>
  <si>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</si>
  <si>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</si>
  <si>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</si>
  <si>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</si>
  <si>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</si>
  <si>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</si>
  <si>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</si>
  <si>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</si>
  <si>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</si>
  <si>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</si>
  <si>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</si>
  <si>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</si>
  <si>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</si>
  <si>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</si>
  <si>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</si>
  <si>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</si>
  <si>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</si>
  <si>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</si>
  <si>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</si>
  <si>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</si>
  <si>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</si>
  <si>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</si>
  <si>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</si>
  <si>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</si>
  <si>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</si>
  <si>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</si>
  <si>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</si>
  <si>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</si>
  <si>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</si>
  <si>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</si>
  <si>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</si>
  <si>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</si>
  <si>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</si>
  <si>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</si>
  <si>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</si>
  <si>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</si>
  <si>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</si>
  <si>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</si>
  <si>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</si>
  <si>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</si>
  <si>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</si>
  <si>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</si>
  <si>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</si>
  <si>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</si>
  <si>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</si>
  <si>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</si>
  <si>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</si>
  <si>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</si>
  <si>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</si>
  <si>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</si>
  <si>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</si>
  <si>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</si>
  <si>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</si>
  <si>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</si>
  <si>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</si>
  <si>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</si>
  <si>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</si>
  <si>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</si>
  <si>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</si>
  <si>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</si>
  <si>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</si>
  <si>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</si>
  <si>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</si>
  <si>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</si>
  <si>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</si>
  <si>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</si>
  <si>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</si>
  <si>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</si>
  <si>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</si>
  <si>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</si>
  <si>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</si>
  <si>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</si>
  <si>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</si>
  <si>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</si>
  <si>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</si>
  <si>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</si>
  <si>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</si>
  <si>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</si>
  <si>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</si>
  <si>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</si>
  <si>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</si>
  <si>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</si>
  <si>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</si>
  <si>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</si>
  <si>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</si>
  <si>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</si>
  <si>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</si>
  <si>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</si>
  <si>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</si>
  <si>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</si>
  <si>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</si>
  <si>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</si>
  <si>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</si>
  <si>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</si>
  <si>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</si>
  <si>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</si>
  <si>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</si>
  <si>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</si>
  <si>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</si>
  <si>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</si>
  <si>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</si>
  <si>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</si>
  <si>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</si>
  <si>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</si>
  <si>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</si>
  <si>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</si>
  <si>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</si>
  <si>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</si>
  <si>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</si>
  <si>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</si>
  <si>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</si>
  <si>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</si>
  <si>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</si>
  <si>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</si>
  <si>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</si>
  <si>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</si>
  <si>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</si>
  <si>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</si>
  <si>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</si>
  <si>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</si>
  <si>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</si>
  <si>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</si>
  <si>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</si>
  <si>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</si>
  <si>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</si>
  <si>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</si>
  <si>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</si>
  <si>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</si>
  <si>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</si>
  <si>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</si>
  <si>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</si>
  <si>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</si>
  <si>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</si>
  <si>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</si>
  <si>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</si>
  <si>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</si>
  <si>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</si>
  <si>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</si>
  <si>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</si>
  <si>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</si>
  <si>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</si>
  <si>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</si>
  <si>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</si>
  <si>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</si>
  <si>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</si>
  <si>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</si>
  <si>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</si>
  <si>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</si>
  <si>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</si>
  <si>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</si>
  <si>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</si>
  <si>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</si>
  <si>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</si>
  <si>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</si>
  <si>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</si>
  <si>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</si>
  <si>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</si>
  <si>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</si>
  <si>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</si>
  <si>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</si>
  <si>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</si>
  <si>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</si>
  <si>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</si>
  <si>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</si>
  <si>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</si>
  <si>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</si>
  <si>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</si>
  <si>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</si>
  <si>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</si>
  <si>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</si>
  <si>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</si>
  <si>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</si>
  <si>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</si>
  <si>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</si>
  <si>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</si>
  <si>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</si>
  <si>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</si>
  <si>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</si>
  <si>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</si>
  <si>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</si>
  <si>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</si>
  <si>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</si>
  <si>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</si>
  <si>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</si>
  <si>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</si>
  <si>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</si>
  <si>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</si>
  <si>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</si>
  <si>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</si>
  <si>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</si>
  <si>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</si>
  <si>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</si>
  <si>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</si>
  <si>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</si>
  <si>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</si>
  <si>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</si>
  <si>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</si>
  <si>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</si>
  <si>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</si>
  <si>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</si>
  <si>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</si>
  <si>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</si>
  <si>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</si>
  <si>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</si>
  <si>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</si>
  <si>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</si>
  <si>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</si>
  <si>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</si>
  <si>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</si>
  <si>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</si>
  <si>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</si>
  <si>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</si>
  <si>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</si>
  <si>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</si>
  <si>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</si>
  <si>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</si>
  <si>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</si>
  <si>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</si>
  <si>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</si>
  <si>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</si>
  <si>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</si>
  <si>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</si>
  <si>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</si>
  <si>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</si>
  <si>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</si>
  <si>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</si>
  <si>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</si>
  <si>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</si>
  <si>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</si>
  <si>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</si>
  <si>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</si>
  <si>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</si>
  <si>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</si>
  <si>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</si>
  <si>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</si>
  <si>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</si>
  <si>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</si>
  <si>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</si>
  <si>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</si>
  <si>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</si>
  <si>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</si>
  <si>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</si>
  <si>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</si>
  <si>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</si>
  <si>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</si>
  <si>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</si>
  <si>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</si>
  <si>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</si>
  <si>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</si>
  <si>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</si>
  <si>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</si>
  <si>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</si>
  <si>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</si>
  <si>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</si>
  <si>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</si>
  <si>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</si>
  <si>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</si>
  <si>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</si>
  <si>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</si>
  <si>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</si>
  <si>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</si>
  <si>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</si>
  <si>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</si>
  <si>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</si>
  <si>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</si>
  <si>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</si>
  <si>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</si>
  <si>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</si>
  <si>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</si>
  <si>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</si>
  <si>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</si>
  <si>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</si>
  <si>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</si>
  <si>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</si>
  <si>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</si>
  <si>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</si>
  <si>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</si>
  <si>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</si>
  <si>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</si>
  <si>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</si>
  <si>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</si>
  <si>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</si>
  <si>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</si>
  <si>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</si>
  <si>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</si>
  <si>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</si>
  <si>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</si>
  <si>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</si>
  <si>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</si>
  <si>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</si>
  <si>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</si>
  <si>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</si>
  <si>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</si>
  <si>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</si>
  <si>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</si>
  <si>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</si>
  <si>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</si>
  <si>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</si>
  <si>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</si>
  <si>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</si>
  <si>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</si>
  <si>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</si>
  <si>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</si>
  <si>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</si>
  <si>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</si>
  <si>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</si>
  <si>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</si>
  <si>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</si>
  <si>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</si>
  <si>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</si>
  <si>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</si>
  <si>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</si>
  <si>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</si>
  <si>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</si>
  <si>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</si>
  <si>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</si>
  <si>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</si>
  <si>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</si>
  <si>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</si>
  <si>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</si>
  <si>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</si>
  <si>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</si>
  <si>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</si>
  <si>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</si>
  <si>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</si>
  <si>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</si>
  <si>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</si>
  <si>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</si>
  <si>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</si>
  <si>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</si>
  <si>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</si>
  <si>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</si>
  <si>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</si>
  <si>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</si>
  <si>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</si>
  <si>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</si>
  <si>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</si>
  <si>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</si>
  <si>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</si>
  <si>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</si>
  <si>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</si>
  <si>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</si>
  <si>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</si>
  <si>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</si>
  <si>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</si>
  <si>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</si>
  <si>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</si>
  <si>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</si>
  <si>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</si>
  <si>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</si>
  <si>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</si>
  <si>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</si>
  <si>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</si>
  <si>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</si>
  <si>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</si>
  <si>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</si>
  <si>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</si>
  <si>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</si>
  <si>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</si>
  <si>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</si>
  <si>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</si>
  <si>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</si>
  <si>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</si>
  <si>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</si>
  <si>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</si>
  <si>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</si>
  <si>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</si>
  <si>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</si>
  <si>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</si>
  <si>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</si>
  <si>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</si>
  <si>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</si>
  <si>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</si>
  <si>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</si>
  <si>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</si>
  <si>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</si>
  <si>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</si>
  <si>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</si>
  <si>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</si>
  <si>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</si>
  <si>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</si>
  <si>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</si>
  <si>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</si>
  <si>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</si>
  <si>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</si>
  <si>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</si>
  <si>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</si>
  <si>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</si>
  <si>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</si>
  <si>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</si>
  <si>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</si>
  <si>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</si>
  <si>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</si>
  <si>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</si>
  <si>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</si>
  <si>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</si>
  <si>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</si>
  <si>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</si>
  <si>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</si>
  <si>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</si>
  <si>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</si>
  <si>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</si>
  <si>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</si>
  <si>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</si>
  <si>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</si>
  <si>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</si>
  <si>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</si>
  <si>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</si>
  <si>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</si>
  <si>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</si>
  <si>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</si>
  <si>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</si>
  <si>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</si>
  <si>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</si>
  <si>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</si>
  <si>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</si>
  <si>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</si>
  <si>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</si>
  <si>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</si>
  <si>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</si>
  <si>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</si>
  <si>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</si>
  <si>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</si>
  <si>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</si>
  <si>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</si>
  <si>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</si>
  <si>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</si>
  <si>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</si>
  <si>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</si>
  <si>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</si>
  <si>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</si>
  <si>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</si>
  <si>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</si>
  <si>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</si>
  <si>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</si>
  <si>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</si>
  <si>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</si>
  <si>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</si>
  <si>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</si>
  <si>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</si>
  <si>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</si>
  <si>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</si>
  <si>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</si>
  <si>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</si>
  <si>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</si>
  <si>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</si>
  <si>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</si>
  <si>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</si>
  <si>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</si>
  <si>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</si>
  <si>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</si>
  <si>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</si>
  <si>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</si>
  <si>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</si>
  <si>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</si>
  <si>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</si>
  <si>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</si>
  <si>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</si>
  <si>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</si>
  <si>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</si>
  <si>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</si>
  <si>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</si>
  <si>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</si>
  <si>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</si>
  <si>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</si>
  <si>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</si>
  <si>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</si>
  <si>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</si>
  <si>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</si>
  <si>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</si>
  <si>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</si>
  <si>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</si>
  <si>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</si>
  <si>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</si>
  <si>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</si>
  <si>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</si>
  <si>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</si>
  <si>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</si>
  <si>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</si>
  <si>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</si>
  <si>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</si>
  <si>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</si>
  <si>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</si>
  <si>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</si>
  <si>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</si>
  <si>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</si>
  <si>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</si>
  <si>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</si>
  <si>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</si>
  <si>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</si>
  <si>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</si>
  <si>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</si>
  <si>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</si>
  <si>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</si>
  <si>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</si>
  <si>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</si>
  <si>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</si>
  <si>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</si>
  <si>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</si>
  <si>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</si>
  <si>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</si>
  <si>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</si>
  <si>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</si>
  <si>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</si>
  <si>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</si>
  <si>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</si>
  <si>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</si>
  <si>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</si>
  <si>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</si>
  <si>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</si>
  <si>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</si>
  <si>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</si>
  <si>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</si>
  <si>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</si>
  <si>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</si>
  <si>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</si>
  <si>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</si>
  <si>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</si>
  <si>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</si>
  <si>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</si>
  <si>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</si>
  <si>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</si>
  <si>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</si>
  <si>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</si>
  <si>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</si>
  <si>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</si>
  <si>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</si>
  <si>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</si>
  <si>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</si>
  <si>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</si>
  <si>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</si>
  <si>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</si>
  <si>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</si>
  <si>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</si>
  <si>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</si>
  <si>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</si>
  <si>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</si>
  <si>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</si>
  <si>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</si>
  <si>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</si>
  <si>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</si>
  <si>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</si>
  <si>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</si>
  <si>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</si>
  <si>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</si>
  <si>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</si>
  <si>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</si>
  <si>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</si>
  <si>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</si>
  <si>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</si>
  <si>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</si>
  <si>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</si>
  <si>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</si>
  <si>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</si>
  <si>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</si>
  <si>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</si>
  <si>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</si>
  <si>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</si>
  <si>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</si>
  <si>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</si>
  <si>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</si>
  <si>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</si>
  <si>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</si>
  <si>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</si>
  <si>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</si>
  <si>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</si>
  <si>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</si>
  <si>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</si>
  <si>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</si>
  <si>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</si>
  <si>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</si>
  <si>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</si>
  <si>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</si>
  <si>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</si>
  <si>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</si>
  <si>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</si>
  <si>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</si>
  <si>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</si>
  <si>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</si>
  <si>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</si>
  <si>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</si>
  <si>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</si>
  <si>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</si>
  <si>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</si>
  <si>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</si>
  <si>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</si>
  <si>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</si>
  <si>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</si>
  <si>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</si>
  <si>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</si>
  <si>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</si>
  <si>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</si>
  <si>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</si>
  <si>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</si>
  <si>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</si>
  <si>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</si>
  <si>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</si>
  <si>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</si>
  <si>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</si>
  <si>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</si>
  <si>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</si>
  <si>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</si>
  <si>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</si>
  <si>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</si>
  <si>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</si>
  <si>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</si>
  <si>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</si>
  <si>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</si>
  <si>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</si>
  <si>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</si>
  <si>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</si>
  <si>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</si>
  <si>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</si>
  <si>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</si>
  <si>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</si>
  <si>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</si>
  <si>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</si>
  <si>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</si>
  <si>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</si>
  <si>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</si>
  <si>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</si>
  <si>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</si>
  <si>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</si>
  <si>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</si>
  <si>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</si>
  <si>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</si>
  <si>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</si>
  <si>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</si>
  <si>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</si>
  <si>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</si>
  <si>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</si>
  <si>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</si>
  <si>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</si>
  <si>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</si>
  <si>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</si>
  <si>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</si>
  <si>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</si>
  <si>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</si>
  <si>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</si>
  <si>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</si>
  <si>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</si>
  <si>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</si>
  <si>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</si>
  <si>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</si>
  <si>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</si>
  <si>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</si>
  <si>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</si>
  <si>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</si>
  <si>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</si>
  <si>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</si>
  <si>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</si>
  <si>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</si>
  <si>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</si>
  <si>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</si>
  <si>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</si>
  <si>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</si>
  <si>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</si>
  <si>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</si>
  <si>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</si>
  <si>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</si>
  <si>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</si>
  <si>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</si>
  <si>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</si>
  <si>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</si>
  <si>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</si>
  <si>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</si>
  <si>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</si>
  <si>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</si>
  <si>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</si>
  <si>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</si>
  <si>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</si>
  <si>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</si>
  <si>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</si>
  <si>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</si>
  <si>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</si>
  <si>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</si>
  <si>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</si>
  <si>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</si>
  <si>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</si>
  <si>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</si>
  <si>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</si>
  <si>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</si>
  <si>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</si>
  <si>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</si>
  <si>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</si>
  <si>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</si>
  <si>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</si>
  <si>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</si>
  <si>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</si>
  <si>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</si>
  <si>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</si>
  <si>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</si>
  <si>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</si>
  <si>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</si>
  <si>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</si>
  <si>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</si>
  <si>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</si>
  <si>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</si>
  <si>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</si>
  <si>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</si>
  <si>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</si>
  <si>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</si>
  <si>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</si>
  <si>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</si>
  <si>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</si>
  <si>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</si>
  <si>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</si>
  <si>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</si>
  <si>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</si>
  <si>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</si>
  <si>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</si>
  <si>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</si>
  <si>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</si>
  <si>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</si>
  <si>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</si>
  <si>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</si>
  <si>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</si>
  <si>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</si>
  <si>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</si>
  <si>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</si>
  <si>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</si>
  <si>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</si>
  <si>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</si>
  <si>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</si>
  <si>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</si>
  <si>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</si>
  <si>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</si>
  <si>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</si>
  <si>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</si>
  <si>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</si>
  <si>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</si>
  <si>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</si>
  <si>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</si>
  <si>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</si>
  <si>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</si>
  <si>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</si>
  <si>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</si>
  <si>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</si>
  <si>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</si>
  <si>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</si>
  <si>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</si>
  <si>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</si>
  <si>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</si>
  <si>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</si>
  <si>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</si>
  <si>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</si>
  <si>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</si>
  <si>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</si>
  <si>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</si>
  <si>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</si>
  <si>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</si>
  <si>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</si>
  <si>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</si>
  <si>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</si>
  <si>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</si>
  <si>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</si>
  <si>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</si>
  <si>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</si>
  <si>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</si>
  <si>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</si>
  <si>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</si>
  <si>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</si>
  <si>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</si>
  <si>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</si>
  <si>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</si>
  <si>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</si>
  <si>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</si>
  <si>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</si>
  <si>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</si>
  <si>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</si>
  <si>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</si>
  <si>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</si>
  <si>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</si>
  <si>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</si>
  <si>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</si>
  <si>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</si>
  <si>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</si>
  <si>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</si>
  <si>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</si>
  <si>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</si>
  <si>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</si>
  <si>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</si>
  <si>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</si>
  <si>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</si>
  <si>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</si>
  <si>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</si>
  <si>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</si>
  <si>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</si>
  <si>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</si>
  <si>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</si>
  <si>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</si>
  <si>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</si>
  <si>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</si>
  <si>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</si>
  <si>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</si>
  <si>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</si>
  <si>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</si>
  <si>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</si>
  <si>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</si>
  <si>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</si>
  <si>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</si>
  <si>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</si>
  <si>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</si>
  <si>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</si>
  <si>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</si>
  <si>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</si>
  <si>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</si>
  <si>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</si>
  <si>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</si>
  <si>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</si>
  <si>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</si>
  <si>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</si>
  <si>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</si>
  <si>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</si>
  <si>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</si>
  <si>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</si>
  <si>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</si>
  <si>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</si>
  <si>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</si>
  <si>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</si>
  <si>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</si>
  <si>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</si>
  <si>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</si>
  <si>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</si>
  <si>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</si>
  <si>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</si>
  <si>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</si>
  <si>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</si>
  <si>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</si>
  <si>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</si>
  <si>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</si>
  <si>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</si>
  <si>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</si>
  <si>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</si>
  <si>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</si>
  <si>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</si>
  <si>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</si>
  <si>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</si>
  <si>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</si>
  <si>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</si>
  <si>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</si>
  <si>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</si>
  <si>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</si>
  <si>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</si>
  <si>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</si>
  <si>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</si>
  <si>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</si>
  <si>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</si>
  <si>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</si>
  <si>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</si>
  <si>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</si>
  <si>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</si>
  <si>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</si>
  <si>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</si>
  <si>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</si>
  <si>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</si>
  <si>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</si>
  <si>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</si>
  <si>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</si>
  <si>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</si>
  <si>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</si>
  <si>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</si>
  <si>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</si>
  <si>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</si>
  <si>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</si>
  <si>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</si>
  <si>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</si>
  <si>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</si>
  <si>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</si>
  <si>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</si>
  <si>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</si>
  <si>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</si>
  <si>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</si>
  <si>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</si>
  <si>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</si>
  <si>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</si>
  <si>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</si>
  <si>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</si>
  <si>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</si>
  <si>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</si>
  <si>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</si>
  <si>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</si>
  <si>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</si>
  <si>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</si>
  <si>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</si>
  <si>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</si>
  <si>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</si>
  <si>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</si>
  <si>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</si>
  <si>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</si>
  <si>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</si>
  <si>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</si>
  <si>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</si>
  <si>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</si>
  <si>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</si>
  <si>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</si>
  <si>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</si>
  <si>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</si>
  <si>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</si>
  <si>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</si>
  <si>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</si>
  <si>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</si>
  <si>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</si>
  <si>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</si>
  <si>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</si>
  <si>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</si>
  <si>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</si>
  <si>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</si>
  <si>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</si>
  <si>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</si>
  <si>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</si>
  <si>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</si>
  <si>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</si>
  <si>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</si>
  <si>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</si>
  <si>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</si>
  <si>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</si>
  <si>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</si>
  <si>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</si>
  <si>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</si>
  <si>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</si>
  <si>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</si>
  <si>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</si>
  <si>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</si>
  <si>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</si>
  <si>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</si>
  <si>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</si>
  <si>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</si>
  <si>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</si>
  <si>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</si>
  <si>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</si>
  <si>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</si>
  <si>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</si>
  <si>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</si>
  <si>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</si>
  <si>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</si>
  <si>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</si>
  <si>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</si>
  <si>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</si>
  <si>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</si>
  <si>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</si>
  <si>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</si>
  <si>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</si>
  <si>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</si>
  <si>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</si>
  <si>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</si>
  <si>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</si>
  <si>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</si>
  <si>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</si>
  <si>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</si>
  <si>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</si>
  <si>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</si>
  <si>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</si>
  <si>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</si>
  <si>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</si>
  <si>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</si>
  <si>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</si>
  <si>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</si>
  <si>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</si>
  <si>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</si>
  <si>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</si>
  <si>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</si>
  <si>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</si>
  <si>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</si>
  <si>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</si>
  <si>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</si>
  <si>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</si>
  <si>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</si>
  <si>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</si>
  <si>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</si>
  <si>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</si>
  <si>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</si>
  <si>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</si>
  <si>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</si>
  <si>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</si>
  <si>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</si>
  <si>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</si>
  <si>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</si>
  <si>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</si>
  <si>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</si>
  <si>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</si>
  <si>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</si>
  <si>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</si>
  <si>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</si>
  <si>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</si>
  <si>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</si>
  <si>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</si>
  <si>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</si>
  <si>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</si>
  <si>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</si>
  <si>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</si>
  <si>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</si>
  <si>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</si>
  <si>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</si>
  <si>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</si>
  <si>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</si>
  <si>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</si>
  <si>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</si>
  <si>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</si>
  <si>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</si>
  <si>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</si>
  <si>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</si>
  <si>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</si>
  <si>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</si>
  <si>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</si>
  <si>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</si>
  <si>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</si>
  <si>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</si>
  <si>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</si>
  <si>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</si>
  <si>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</si>
  <si>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</si>
  <si>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</si>
  <si>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</si>
  <si>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</si>
  <si>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</si>
  <si>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</si>
  <si>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</si>
  <si>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</si>
  <si>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</si>
  <si>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</si>
  <si>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</si>
  <si>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</si>
  <si>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</si>
  <si>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</si>
  <si>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</si>
  <si>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</si>
  <si>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</si>
  <si>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</si>
  <si>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</si>
  <si>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</si>
  <si>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</si>
  <si>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</si>
  <si>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</si>
  <si>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</si>
  <si>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</si>
  <si>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</si>
  <si>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</si>
  <si>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</si>
  <si>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</si>
  <si>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</si>
  <si>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</si>
  <si>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</si>
  <si>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</si>
  <si>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</si>
  <si>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</si>
  <si>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</si>
  <si>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</si>
  <si>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</si>
  <si>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</si>
  <si>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</si>
  <si>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</si>
  <si>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</si>
  <si>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</si>
  <si>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</si>
  <si>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</si>
  <si>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</si>
  <si>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</si>
  <si>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</si>
  <si>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</si>
  <si>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</si>
  <si>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</si>
  <si>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</si>
  <si>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</si>
  <si>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</si>
  <si>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</si>
  <si>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</si>
  <si>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</si>
  <si>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</si>
  <si>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</si>
  <si>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</si>
  <si>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</si>
  <si>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</si>
  <si>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</si>
  <si>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</si>
  <si>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</si>
  <si>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</si>
  <si>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</si>
  <si>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</si>
  <si>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</si>
  <si>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</si>
  <si>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</si>
  <si>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</si>
  <si>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</si>
  <si>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</si>
  <si>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</si>
  <si>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</si>
  <si>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</si>
  <si>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</si>
  <si>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</si>
  <si>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</si>
  <si>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</si>
  <si>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</si>
  <si>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</si>
  <si>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</si>
  <si>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</si>
  <si>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</si>
  <si>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</si>
  <si>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</si>
  <si>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</si>
  <si>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</si>
  <si>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</si>
  <si>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</si>
  <si>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</si>
  <si>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</si>
  <si>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</si>
  <si>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</si>
  <si>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</si>
  <si>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</si>
  <si>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</si>
  <si>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</si>
  <si>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</si>
  <si>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</si>
  <si>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</si>
  <si>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</si>
  <si>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</si>
  <si>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</si>
  <si>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</si>
  <si>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</si>
  <si>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</si>
  <si>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</si>
  <si>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</si>
  <si>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</si>
  <si>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</si>
  <si>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</si>
  <si>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</si>
  <si>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</si>
  <si>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</si>
  <si>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</si>
  <si>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</si>
  <si>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</si>
  <si>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</si>
  <si>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</si>
  <si>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</si>
  <si>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</si>
  <si>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</si>
  <si>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</si>
  <si>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</si>
  <si>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</si>
  <si>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</si>
  <si>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</si>
  <si>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</si>
  <si>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</si>
  <si>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</si>
  <si>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</si>
  <si>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</si>
  <si>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</si>
  <si>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</si>
  <si>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</si>
  <si>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</si>
  <si>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</si>
  <si>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</si>
  <si>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</si>
  <si>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</si>
  <si>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</si>
  <si>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</si>
  <si>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</si>
  <si>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</si>
  <si>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</si>
  <si>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</si>
  <si>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</si>
  <si>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</si>
  <si>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</si>
  <si>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</si>
  <si>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</si>
  <si>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</si>
  <si>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</si>
  <si>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</si>
  <si>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</si>
  <si>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</si>
  <si>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</si>
  <si>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</si>
  <si>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</si>
  <si>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</si>
  <si>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</si>
  <si>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</si>
  <si>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</si>
  <si>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</si>
  <si>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</si>
  <si>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</si>
  <si>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</si>
  <si>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</si>
  <si>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</si>
  <si>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</si>
  <si>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</si>
  <si>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</si>
  <si>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</si>
  <si>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</si>
  <si>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</si>
  <si>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</si>
  <si>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</si>
  <si>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</si>
  <si>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</si>
  <si>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</si>
  <si>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</si>
  <si>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</si>
  <si>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</si>
  <si>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</si>
  <si>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</si>
  <si>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</si>
  <si>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</si>
  <si>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</si>
  <si>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</si>
  <si>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</si>
  <si>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</si>
  <si>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</si>
  <si>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</si>
  <si>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</si>
  <si>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</si>
  <si>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</si>
  <si>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</si>
  <si>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</si>
  <si>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</si>
  <si>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</si>
  <si>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</si>
  <si>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</si>
  <si>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</si>
  <si>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</si>
  <si>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</si>
  <si>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</si>
  <si>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</si>
  <si>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</si>
  <si>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</si>
  <si>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</si>
  <si>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</si>
  <si>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</si>
  <si>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</si>
  <si>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</si>
  <si>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</si>
  <si>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</si>
  <si>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</si>
  <si>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</si>
  <si>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</si>
  <si>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</si>
  <si>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</si>
  <si>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</si>
  <si>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</si>
  <si>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</si>
  <si>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</si>
  <si>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</si>
  <si>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</si>
  <si>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</si>
  <si>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</si>
  <si>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</si>
  <si>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</si>
  <si>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</si>
  <si>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</si>
  <si>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</si>
  <si>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</si>
  <si>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</si>
  <si>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</si>
  <si>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</si>
  <si>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</si>
  <si>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</si>
  <si>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</si>
  <si>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</si>
  <si>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</si>
  <si>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</si>
  <si>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</si>
  <si>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</si>
  <si>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</si>
  <si>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</si>
  <si>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</si>
  <si>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</si>
  <si>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</si>
  <si>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</si>
  <si>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</si>
  <si>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</si>
  <si>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</si>
  <si>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</si>
  <si>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</si>
  <si>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</si>
  <si>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</si>
  <si>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</si>
  <si>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</si>
  <si>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</si>
  <si>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</si>
  <si>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</si>
  <si>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</si>
  <si>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</si>
  <si>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</si>
  <si>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</si>
  <si>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</si>
  <si>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</si>
  <si>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</si>
  <si>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</si>
  <si>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</si>
  <si>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</si>
  <si>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</si>
  <si>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</si>
  <si>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</si>
  <si>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</si>
  <si>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</si>
  <si>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</si>
  <si>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</si>
  <si>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</si>
  <si>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</si>
  <si>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</si>
  <si>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</si>
  <si>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</si>
  <si>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</si>
  <si>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</si>
  <si>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</si>
  <si>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</si>
  <si>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</si>
  <si>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</si>
  <si>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</si>
  <si>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</si>
  <si>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</si>
  <si>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</si>
  <si>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</si>
  <si>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</si>
  <si>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</si>
  <si>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</si>
  <si>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</si>
  <si>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</si>
  <si>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</si>
  <si>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</si>
  <si>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</si>
  <si>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</si>
  <si>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</si>
  <si>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</si>
  <si>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</si>
  <si>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</si>
  <si>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</si>
  <si>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</si>
  <si>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</si>
  <si>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</si>
  <si>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</si>
  <si>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</si>
  <si>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</si>
  <si>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</si>
  <si>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</si>
  <si>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</si>
  <si>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</si>
  <si>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</si>
  <si>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</si>
  <si>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</si>
  <si>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</si>
  <si>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</si>
  <si>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</si>
  <si>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</si>
  <si>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</si>
  <si>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</si>
  <si>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</si>
  <si>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</si>
  <si>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</si>
  <si>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</si>
  <si>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</si>
  <si>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</si>
  <si>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</si>
  <si>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</si>
  <si>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</si>
  <si>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</si>
  <si>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</si>
  <si>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</si>
  <si>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</si>
  <si>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</si>
  <si>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</si>
  <si>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</si>
  <si>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</si>
  <si>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</si>
  <si>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</si>
  <si>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</si>
  <si>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</si>
  <si>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</si>
  <si>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</si>
  <si>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</si>
  <si>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</si>
  <si>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</si>
  <si>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</si>
  <si>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</si>
  <si>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</si>
  <si>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</si>
  <si>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</si>
  <si>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</si>
  <si>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</si>
  <si>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</si>
  <si>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</si>
  <si>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</si>
  <si>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</si>
  <si>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</si>
  <si>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</si>
  <si>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</si>
  <si>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</si>
  <si>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</si>
  <si>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</si>
  <si>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</si>
  <si>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</si>
  <si>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</si>
  <si>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</si>
  <si>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</si>
  <si>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</si>
  <si>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</si>
  <si>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</si>
  <si>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</si>
  <si>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</si>
  <si>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</si>
  <si>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</si>
  <si>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</si>
  <si>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</si>
  <si>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</si>
  <si>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</si>
  <si>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</si>
  <si>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</si>
  <si>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</si>
  <si>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</si>
  <si>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</si>
  <si>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</si>
  <si>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</si>
  <si>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</si>
  <si>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</si>
  <si>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</si>
  <si>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</si>
  <si>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</si>
  <si>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</si>
  <si>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</si>
  <si>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</si>
  <si>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</si>
  <si>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</si>
  <si>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</si>
  <si>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</si>
  <si>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</si>
  <si>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</si>
  <si>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</si>
  <si>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</si>
  <si>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</si>
  <si>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</si>
  <si>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</si>
  <si>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</si>
  <si>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</si>
  <si>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</si>
  <si>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</si>
  <si>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</si>
  <si>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</si>
  <si>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</si>
  <si>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</si>
  <si>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</si>
  <si>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</si>
  <si>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</si>
  <si>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</si>
  <si>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</si>
  <si>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</si>
  <si>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</si>
  <si>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</si>
  <si>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</si>
  <si>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</si>
  <si>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</si>
  <si>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</si>
  <si>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</si>
  <si>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</si>
  <si>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</si>
  <si>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</si>
  <si>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</si>
  <si>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</si>
  <si>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</si>
  <si>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</si>
  <si>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</si>
  <si>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</si>
  <si>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</si>
  <si>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</si>
  <si>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</si>
  <si>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</si>
  <si>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</si>
  <si>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</si>
  <si>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</si>
  <si>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</si>
  <si>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</si>
  <si>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</si>
  <si>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</si>
  <si>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</si>
  <si>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</si>
  <si>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</si>
  <si>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</si>
  <si>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</si>
  <si>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</si>
  <si>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</si>
  <si>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</si>
  <si>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</si>
  <si>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</si>
  <si>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</si>
  <si>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</si>
  <si>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</si>
  <si>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</si>
  <si>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</si>
  <si>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</si>
  <si>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</si>
  <si>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</si>
  <si>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</si>
  <si>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</si>
  <si>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</si>
  <si>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</si>
  <si>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</si>
  <si>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</si>
  <si>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</si>
  <si>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</si>
  <si>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</si>
  <si>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</si>
  <si>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</si>
  <si>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</si>
  <si>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</si>
  <si>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</si>
  <si>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</si>
  <si>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</si>
  <si>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</si>
  <si>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</si>
  <si>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</si>
  <si>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</si>
  <si>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</si>
  <si>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</si>
  <si>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</si>
  <si>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</si>
  <si>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</si>
  <si>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</si>
  <si>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</si>
  <si>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</si>
  <si>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</si>
  <si>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</si>
  <si>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</si>
  <si>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</si>
  <si>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</si>
  <si>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</si>
  <si>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</si>
  <si>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</si>
  <si>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</si>
  <si>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</si>
  <si>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</si>
  <si>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</si>
  <si>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</si>
  <si>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</si>
  <si>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</si>
  <si>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</si>
  <si>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</si>
  <si>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</si>
  <si>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</si>
  <si>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</si>
  <si>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</si>
  <si>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</si>
  <si>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</si>
  <si>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</si>
  <si>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</si>
  <si>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</si>
  <si>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</si>
  <si>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</si>
  <si>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</si>
  <si>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</si>
  <si>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</si>
  <si>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</si>
  <si>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</si>
  <si>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</si>
  <si>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</si>
  <si>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</si>
  <si>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</si>
  <si>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</si>
  <si>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</si>
  <si>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</si>
  <si>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</si>
  <si>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</si>
  <si>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</si>
  <si>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</si>
  <si>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</si>
  <si>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</si>
  <si>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</si>
  <si>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</si>
  <si>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</si>
  <si>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</si>
  <si>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</si>
  <si>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</si>
  <si>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</si>
  <si>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</si>
  <si>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</si>
  <si>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</si>
  <si>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</si>
  <si>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</si>
  <si>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</si>
  <si>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</si>
  <si>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</si>
  <si>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</si>
  <si>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</si>
  <si>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</si>
  <si>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</si>
  <si>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</si>
  <si>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</si>
  <si>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</si>
  <si>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</si>
  <si>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</si>
  <si>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</si>
  <si>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</si>
  <si>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</si>
  <si>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</si>
  <si>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</si>
  <si>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</si>
  <si>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</si>
  <si>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</si>
  <si>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</si>
  <si>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</si>
  <si>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</si>
  <si>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</si>
  <si>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</si>
  <si>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</si>
  <si>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</si>
  <si>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</si>
  <si>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</si>
  <si>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</si>
  <si>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</si>
  <si>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</si>
  <si>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</si>
  <si>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</si>
  <si>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</si>
  <si>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</si>
  <si>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</si>
  <si>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</si>
  <si>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</si>
  <si>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</si>
  <si>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</si>
  <si>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</si>
  <si>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</si>
  <si>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</si>
  <si>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</si>
  <si>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</si>
  <si>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</si>
  <si>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</si>
  <si>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</si>
  <si>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</si>
  <si>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</si>
  <si>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</si>
  <si>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</si>
  <si>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</si>
  <si>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</si>
  <si>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</si>
  <si>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</si>
  <si>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</si>
  <si>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</si>
  <si>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</si>
  <si>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</si>
  <si>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</si>
  <si>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</si>
  <si>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</si>
  <si>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</si>
  <si>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</si>
  <si>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</si>
  <si>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</si>
  <si>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</si>
  <si>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</si>
  <si>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</si>
  <si>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</si>
  <si>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</si>
  <si>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</si>
  <si>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</si>
  <si>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</si>
  <si>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</si>
  <si>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</si>
  <si>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</si>
  <si>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</si>
  <si>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</si>
  <si>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</si>
  <si>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</si>
  <si>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</si>
  <si>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</si>
  <si>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</si>
  <si>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</si>
  <si>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</si>
  <si>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</si>
  <si>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</si>
  <si>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</si>
  <si>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</si>
  <si>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</si>
  <si>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</si>
  <si>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</si>
  <si>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</si>
  <si>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</si>
  <si>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</si>
  <si>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</si>
  <si>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</si>
  <si>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</si>
  <si>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</si>
  <si>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</si>
  <si>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</si>
  <si>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</si>
  <si>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</si>
  <si>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</si>
  <si>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</si>
  <si>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</si>
  <si>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</si>
  <si>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</si>
  <si>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</si>
  <si>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</si>
  <si>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</si>
  <si>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</si>
  <si>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</si>
  <si>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</si>
  <si>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</si>
  <si>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</si>
  <si>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</si>
  <si>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</si>
  <si>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</si>
  <si>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</si>
  <si>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</si>
  <si>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</si>
  <si>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</si>
  <si>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</si>
  <si>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</si>
  <si>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</si>
  <si>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</si>
  <si>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</si>
  <si>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</si>
  <si>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</si>
  <si>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</si>
  <si>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</si>
  <si>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</si>
  <si>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</si>
  <si>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</si>
  <si>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</si>
  <si>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</si>
  <si>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</si>
  <si>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</si>
  <si>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</si>
  <si>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</si>
  <si>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</si>
  <si>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</si>
  <si>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</si>
  <si>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</si>
  <si>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</si>
  <si>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</si>
  <si>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</si>
  <si>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</si>
  <si>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</si>
  <si>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</si>
  <si>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</si>
  <si>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</si>
  <si>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</si>
  <si>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</si>
  <si>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</si>
  <si>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</si>
  <si>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</si>
  <si>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</si>
  <si>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</si>
  <si>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</si>
  <si>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</si>
  <si>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</si>
  <si>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</si>
  <si>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</si>
  <si>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</si>
  <si>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</si>
  <si>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</si>
  <si>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</si>
  <si>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</si>
  <si>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</si>
  <si>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</si>
  <si>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</si>
  <si>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</si>
  <si>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</si>
  <si>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</si>
  <si>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</si>
  <si>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</si>
  <si>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</si>
  <si>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</si>
  <si>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</si>
  <si>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</si>
  <si>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</si>
  <si>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</si>
  <si>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</si>
  <si>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</si>
  <si>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</si>
  <si>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</si>
  <si>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</si>
  <si>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</si>
  <si>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</si>
  <si>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</si>
  <si>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</si>
  <si>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</si>
  <si>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</si>
  <si>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</si>
  <si>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</si>
  <si>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</si>
  <si>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</si>
  <si>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</si>
  <si>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</si>
  <si>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</si>
  <si>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</si>
  <si>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</si>
  <si>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</si>
  <si>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</si>
  <si>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</si>
  <si>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</si>
  <si>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</si>
  <si>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</si>
  <si>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</si>
  <si>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</si>
  <si>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</si>
  <si>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</si>
  <si>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</si>
  <si>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</si>
  <si>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</si>
  <si>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</si>
  <si>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</si>
  <si>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</si>
  <si>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</si>
  <si>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</si>
  <si>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</si>
  <si>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</si>
  <si>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</si>
  <si>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</si>
  <si>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</si>
  <si>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</si>
  <si>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</si>
  <si>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</si>
  <si>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</si>
  <si>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</si>
  <si>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</si>
  <si>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</si>
  <si>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</si>
  <si>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</si>
  <si>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</si>
  <si>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</si>
  <si>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</si>
  <si>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</si>
  <si>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</si>
  <si>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</si>
  <si>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</si>
  <si>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</si>
  <si>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</si>
  <si>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</si>
  <si>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</si>
  <si>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</si>
  <si>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</si>
  <si>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</si>
  <si>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</si>
  <si>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</si>
  <si>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</si>
  <si>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</si>
  <si>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</si>
  <si>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</si>
  <si>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</si>
  <si>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</si>
  <si>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</si>
  <si>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</si>
  <si>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</si>
  <si>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</si>
  <si>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</si>
  <si>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</si>
  <si>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</si>
  <si>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</si>
  <si>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</si>
  <si>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</si>
  <si>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</si>
  <si>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</si>
  <si>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</si>
  <si>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</si>
  <si>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</si>
  <si>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</si>
  <si>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</si>
  <si>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</si>
  <si>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</si>
  <si>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</si>
  <si>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</si>
  <si>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</si>
  <si>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</si>
  <si>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</si>
  <si>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</si>
  <si>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</si>
  <si>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</si>
  <si>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</si>
  <si>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</si>
  <si>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</si>
  <si>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</si>
  <si>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</si>
  <si>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</si>
  <si>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</si>
  <si>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</si>
  <si>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</si>
  <si>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</si>
  <si>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</si>
  <si>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</si>
  <si>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</si>
  <si>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</si>
  <si>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</si>
  <si>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</si>
  <si>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</si>
  <si>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</si>
  <si>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</si>
  <si>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</si>
  <si>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</si>
  <si>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</si>
  <si>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</si>
  <si>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</si>
  <si>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</si>
  <si>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</si>
  <si>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</si>
  <si>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</si>
  <si>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</si>
  <si>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</si>
  <si>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</si>
  <si>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</si>
  <si>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</si>
  <si>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</si>
  <si>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</si>
  <si>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</si>
  <si>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</si>
  <si>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</si>
  <si>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</si>
  <si>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</si>
  <si>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</si>
  <si>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</si>
  <si>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</si>
  <si>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</si>
  <si>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</si>
  <si>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</si>
  <si>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</si>
  <si>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</si>
  <si>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</si>
  <si>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</si>
  <si>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</si>
  <si>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</si>
  <si>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</si>
  <si>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</si>
  <si>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</si>
  <si>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</si>
  <si>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</si>
  <si>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</si>
  <si>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</si>
  <si>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</si>
  <si>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</si>
  <si>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</si>
  <si>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</si>
  <si>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</si>
  <si>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</si>
  <si>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</si>
  <si>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</si>
  <si>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</si>
  <si>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</si>
  <si>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</si>
  <si>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</si>
  <si>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</si>
  <si>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</si>
  <si>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</si>
  <si>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</si>
  <si>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</si>
  <si>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</si>
  <si>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</si>
  <si>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</si>
  <si>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</si>
  <si>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</si>
  <si>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</si>
  <si>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</si>
  <si>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</si>
  <si>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</si>
  <si>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</si>
  <si>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</si>
  <si>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</si>
  <si>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</si>
  <si>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</si>
  <si>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</si>
  <si>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</si>
  <si>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</si>
  <si>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</si>
  <si>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</si>
  <si>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</si>
  <si>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</si>
  <si>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</si>
  <si>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</si>
  <si>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</si>
  <si>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</si>
  <si>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</si>
  <si>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</si>
  <si>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</si>
  <si>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</si>
  <si>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</si>
  <si>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</si>
  <si>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</si>
  <si>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</si>
  <si>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</si>
  <si>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</si>
  <si>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</si>
  <si>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</si>
  <si>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</si>
  <si>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</si>
  <si>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</si>
  <si>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</si>
  <si>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</si>
  <si>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</si>
  <si>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</si>
  <si>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</si>
  <si>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</si>
  <si>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</si>
  <si>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</si>
  <si>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</si>
  <si>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</si>
  <si>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</si>
  <si>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</si>
  <si>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</si>
  <si>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</si>
  <si>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</si>
  <si>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</si>
  <si>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</si>
  <si>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</si>
  <si>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</si>
  <si>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</si>
  <si>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</si>
  <si>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</si>
  <si>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</si>
  <si>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</si>
  <si>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</si>
  <si>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</si>
  <si>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</si>
  <si>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</si>
  <si>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</si>
  <si>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</si>
  <si>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</si>
  <si>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</si>
  <si>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</si>
  <si>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</si>
  <si>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</si>
  <si>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</si>
  <si>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</si>
  <si>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</si>
  <si>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</si>
  <si>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</si>
  <si>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</si>
  <si>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</si>
  <si>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</si>
  <si>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</si>
  <si>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</si>
  <si>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</si>
  <si>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</si>
  <si>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</si>
  <si>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</si>
  <si>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</si>
  <si>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</si>
  <si>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</si>
  <si>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</si>
  <si>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</si>
  <si>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</si>
  <si>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</si>
  <si>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</si>
  <si>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</si>
  <si>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</si>
  <si>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</si>
  <si>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</si>
  <si>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</si>
  <si>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</si>
  <si>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</si>
  <si>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</si>
  <si>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</si>
  <si>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</si>
  <si>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</si>
  <si>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</si>
  <si>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</si>
  <si>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</si>
  <si>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</si>
  <si>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</si>
  <si>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</si>
  <si>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</si>
  <si>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</si>
  <si>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</si>
  <si>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</si>
  <si>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</si>
  <si>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</si>
  <si>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</si>
  <si>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</si>
  <si>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</si>
  <si>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</si>
  <si>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</si>
  <si>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</si>
  <si>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</si>
  <si>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</si>
  <si>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</si>
  <si>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</si>
  <si>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</si>
  <si>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</si>
  <si>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</si>
  <si>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</si>
  <si>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</si>
  <si>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</si>
  <si>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</si>
  <si>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</si>
  <si>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</si>
  <si>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</si>
  <si>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</si>
  <si>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</si>
  <si>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</si>
  <si>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</si>
  <si>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</si>
  <si>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</si>
  <si>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</si>
  <si>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</si>
  <si>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</si>
  <si>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</si>
  <si>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</si>
  <si>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</si>
  <si>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</si>
  <si>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</si>
  <si>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</si>
  <si>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</si>
  <si>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</si>
  <si>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</si>
  <si>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</si>
  <si>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</si>
  <si>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</si>
  <si>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</si>
  <si>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</si>
  <si>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</si>
  <si>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</si>
  <si>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</si>
  <si>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</si>
  <si>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</si>
  <si>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</si>
  <si>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</si>
  <si>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</si>
  <si>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</si>
  <si>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</si>
  <si>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</si>
  <si>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</si>
  <si>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</si>
  <si>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</si>
  <si>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</si>
  <si>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</si>
  <si>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</si>
  <si>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</si>
  <si>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</si>
  <si>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</si>
  <si>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</si>
  <si>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</si>
  <si>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</si>
  <si>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</si>
  <si>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</si>
  <si>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</si>
  <si>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</si>
  <si>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</si>
  <si>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</si>
  <si>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</si>
  <si>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</si>
  <si>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</si>
  <si>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</si>
  <si>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</si>
  <si>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</si>
  <si>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</si>
  <si>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</si>
  <si>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</si>
  <si>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</si>
  <si>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</si>
  <si>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</si>
  <si>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</si>
  <si>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</si>
  <si>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</si>
  <si>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</si>
  <si>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</si>
  <si>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</si>
  <si>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</si>
  <si>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</si>
  <si>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</si>
  <si>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</si>
  <si>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</si>
  <si>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</si>
  <si>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</si>
  <si>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</si>
  <si>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</si>
  <si>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</si>
  <si>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</si>
  <si>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</si>
  <si>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</si>
  <si>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</si>
  <si>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</si>
  <si>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</si>
  <si>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</si>
  <si>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</si>
  <si>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</si>
  <si>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</si>
  <si>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</si>
  <si>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</si>
  <si>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</si>
  <si>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</si>
  <si>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</si>
  <si>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</si>
  <si>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</si>
  <si>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</si>
  <si>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</si>
  <si>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</si>
  <si>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</si>
  <si>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</si>
  <si>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</si>
  <si>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</si>
  <si>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</si>
  <si>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</si>
  <si>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</si>
  <si>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</si>
  <si>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</si>
  <si>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</si>
  <si>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</si>
  <si>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</si>
  <si>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</si>
  <si>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</si>
  <si>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</si>
  <si>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</si>
  <si>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</si>
  <si>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</si>
  <si>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</si>
  <si>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</si>
  <si>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</si>
  <si>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</si>
  <si>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</si>
  <si>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</si>
  <si>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</si>
  <si>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</si>
  <si>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</si>
  <si>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</si>
  <si>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</si>
  <si>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</si>
  <si>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</si>
  <si>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</si>
  <si>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</si>
  <si>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</si>
  <si>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</si>
  <si>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</si>
  <si>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</si>
  <si>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</si>
  <si>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</si>
  <si>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</si>
  <si>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</si>
  <si>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</si>
  <si>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</si>
  <si>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</si>
  <si>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</si>
  <si>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</si>
  <si>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</si>
  <si>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</si>
  <si>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</si>
  <si>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</si>
  <si>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</si>
  <si>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</si>
  <si>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</si>
  <si>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</si>
  <si>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</si>
  <si>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</si>
  <si>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</si>
  <si>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</si>
  <si>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</si>
  <si>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</si>
  <si>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</si>
  <si>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</si>
  <si>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</si>
  <si>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</si>
  <si>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</si>
  <si>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</si>
  <si>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</si>
  <si>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</si>
  <si>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</si>
  <si>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</si>
  <si>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</si>
  <si>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</si>
  <si>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</si>
  <si>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</si>
  <si>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</si>
  <si>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</si>
  <si>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</si>
  <si>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</si>
  <si>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</si>
  <si>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</si>
  <si>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</si>
  <si>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</si>
  <si>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</si>
  <si>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</si>
  <si>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</si>
  <si>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</si>
  <si>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</si>
  <si>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</si>
  <si>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</si>
  <si>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</si>
  <si>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</si>
  <si>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</si>
  <si>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</si>
  <si>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</si>
  <si>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</si>
  <si>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</si>
  <si>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</si>
  <si>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</si>
  <si>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</si>
  <si>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</si>
  <si>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</si>
  <si>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</si>
  <si>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</si>
  <si>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</si>
  <si>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</si>
  <si>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</si>
  <si>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</si>
  <si>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</si>
  <si>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</si>
  <si>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</si>
  <si>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</si>
  <si>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</si>
  <si>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</si>
  <si>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</si>
  <si>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</si>
  <si>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</si>
  <si>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</si>
  <si>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</si>
  <si>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</si>
  <si>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</si>
  <si>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</si>
  <si>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</si>
  <si>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</si>
  <si>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</si>
  <si>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</si>
  <si>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</si>
  <si>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</si>
  <si>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</si>
  <si>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</si>
  <si>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</si>
  <si>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</si>
  <si>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</si>
  <si>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</si>
  <si>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</si>
  <si>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</si>
  <si>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</si>
  <si>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</si>
  <si>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</si>
  <si>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</si>
  <si>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</si>
  <si>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</si>
  <si>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</si>
  <si>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</si>
  <si>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</si>
  <si>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</si>
  <si>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</si>
  <si>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</si>
  <si>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</si>
  <si>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</si>
  <si>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</si>
  <si>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</si>
  <si>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</si>
  <si>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</si>
  <si>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</si>
  <si>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</si>
  <si>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</si>
  <si>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</si>
  <si>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</si>
  <si>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</si>
  <si>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</si>
  <si>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</si>
  <si>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</si>
  <si>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</si>
  <si>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</si>
  <si>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</si>
  <si>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</si>
  <si>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</si>
  <si>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</si>
  <si>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</si>
  <si>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</si>
  <si>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</si>
  <si>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</si>
  <si>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</si>
  <si>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</si>
  <si>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</si>
  <si>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</si>
  <si>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</si>
  <si>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</si>
  <si>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</si>
  <si>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</si>
  <si>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</si>
  <si>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</si>
  <si>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</si>
  <si>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</si>
  <si>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</si>
  <si>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</si>
  <si>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</si>
  <si>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</si>
  <si>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</si>
  <si>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</si>
  <si>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</si>
  <si>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</si>
  <si>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</si>
  <si>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</si>
  <si>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</si>
  <si>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</si>
  <si>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</si>
  <si>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</si>
  <si>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</si>
  <si>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</si>
  <si>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</si>
  <si>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</si>
  <si>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</si>
  <si>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</si>
  <si>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</si>
  <si>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</si>
  <si>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</si>
  <si>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</si>
  <si>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</si>
  <si>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</si>
  <si>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</si>
  <si>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</si>
  <si>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</si>
  <si>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</si>
  <si>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</si>
  <si>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</si>
  <si>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</si>
  <si>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</si>
  <si>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</si>
  <si>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</si>
  <si>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</si>
  <si>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</si>
  <si>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</si>
  <si>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</si>
  <si>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</si>
  <si>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</si>
  <si>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</si>
  <si>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</si>
  <si>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</si>
  <si>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</si>
  <si>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</si>
  <si>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</si>
  <si>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</si>
  <si>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</si>
  <si>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</si>
  <si>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</si>
  <si>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</si>
  <si>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</si>
  <si>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</si>
  <si>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</si>
  <si>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</si>
  <si>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</si>
  <si>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</si>
  <si>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</si>
  <si>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</si>
  <si>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</si>
  <si>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</si>
  <si>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</si>
  <si>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</si>
  <si>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</si>
  <si>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</si>
  <si>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</si>
  <si>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</si>
  <si>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</si>
  <si>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</si>
  <si>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</si>
  <si>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</si>
  <si>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</si>
  <si>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</si>
  <si>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</si>
  <si>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</si>
  <si>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</si>
  <si>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</si>
  <si>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</si>
  <si>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</si>
  <si>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</si>
  <si>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</si>
  <si>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</si>
  <si>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</si>
  <si>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</si>
  <si>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</si>
  <si>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</si>
  <si>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</si>
  <si>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</si>
  <si>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</si>
  <si>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</si>
  <si>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</si>
  <si>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</si>
  <si>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</si>
  <si>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</si>
  <si>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</si>
  <si>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</si>
  <si>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</si>
  <si>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</si>
  <si>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</si>
  <si>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</si>
  <si>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</si>
  <si>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</si>
  <si>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</si>
  <si>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</si>
  <si>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</si>
  <si>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</si>
  <si>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</si>
  <si>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</si>
  <si>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</si>
  <si>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</si>
  <si>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</si>
  <si>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</si>
  <si>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</si>
  <si>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</si>
  <si>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</si>
  <si>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</si>
  <si>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</si>
  <si>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</si>
  <si>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</si>
  <si>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</si>
  <si>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</si>
  <si>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</si>
  <si>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</si>
  <si>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</si>
  <si>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</si>
  <si>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</si>
  <si>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</si>
  <si>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</si>
  <si>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</si>
  <si>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</si>
  <si>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</si>
  <si>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</si>
  <si>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</si>
  <si>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</si>
  <si>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</si>
  <si>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</si>
  <si>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</si>
  <si>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</si>
  <si>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</si>
  <si>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</si>
  <si>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</si>
  <si>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</si>
  <si>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</si>
  <si>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</si>
  <si>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</si>
  <si>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</si>
  <si>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</si>
  <si>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</si>
  <si>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</si>
  <si>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</si>
  <si>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</si>
  <si>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</si>
  <si>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</si>
  <si>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</si>
  <si>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</si>
  <si>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</si>
  <si>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</si>
  <si>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</si>
  <si>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</si>
  <si>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</si>
  <si>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</si>
  <si>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</si>
  <si>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</si>
  <si>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</si>
  <si>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</si>
  <si>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</si>
  <si>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</si>
  <si>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</si>
  <si>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</si>
  <si>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</si>
  <si>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</si>
  <si>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</si>
  <si>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</si>
  <si>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</si>
  <si>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</si>
  <si>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</si>
  <si>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</si>
  <si>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</si>
  <si>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</si>
  <si>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</si>
  <si>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</si>
  <si>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</si>
  <si>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</si>
  <si>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</si>
  <si>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</si>
  <si>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</si>
  <si>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</si>
  <si>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</si>
  <si>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</si>
  <si>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</si>
  <si>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</si>
  <si>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</si>
  <si>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</si>
  <si>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</si>
  <si>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</si>
  <si>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</si>
  <si>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</si>
  <si>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</si>
  <si>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</si>
  <si>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</si>
  <si>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</si>
  <si>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</si>
  <si>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</si>
  <si>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</si>
  <si>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</si>
  <si>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</si>
  <si>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</si>
  <si>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</si>
  <si>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</si>
  <si>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</si>
  <si>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</si>
  <si>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</si>
  <si>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</si>
  <si>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</si>
  <si>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</si>
  <si>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</si>
  <si>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</si>
  <si>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</si>
  <si>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</si>
  <si>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</si>
  <si>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</si>
  <si>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</si>
  <si>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</si>
  <si>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</si>
  <si>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</si>
  <si>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</si>
  <si>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</si>
  <si>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</si>
  <si>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</si>
  <si>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</si>
  <si>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</si>
  <si>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</si>
  <si>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</si>
  <si>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</si>
  <si>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</si>
  <si>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</si>
  <si>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</si>
  <si>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</si>
  <si>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</si>
  <si>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</si>
  <si>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</si>
  <si>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</si>
  <si>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</si>
  <si>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</si>
  <si>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</si>
  <si>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</si>
  <si>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</si>
  <si>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</si>
  <si>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</si>
  <si>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</si>
  <si>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</si>
  <si>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</si>
  <si>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</si>
  <si>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</si>
  <si>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</si>
  <si>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</si>
  <si>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</si>
  <si>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</si>
  <si>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</si>
  <si>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</si>
  <si>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</si>
  <si>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</si>
  <si>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</si>
  <si>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</si>
  <si>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</si>
  <si>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</si>
  <si>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</si>
  <si>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</si>
  <si>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</si>
  <si>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</si>
  <si>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</si>
  <si>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</si>
  <si>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</si>
  <si>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</si>
  <si>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</si>
  <si>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</si>
  <si>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</si>
  <si>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</si>
  <si>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</si>
  <si>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</si>
  <si>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</si>
  <si>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</si>
  <si>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</si>
  <si>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</si>
  <si>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</si>
  <si>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</si>
  <si>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</si>
  <si>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</si>
  <si>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</si>
  <si>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</si>
  <si>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</si>
  <si>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</si>
  <si>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</si>
  <si>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</si>
  <si>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</si>
  <si>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</si>
  <si>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</si>
  <si>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</si>
  <si>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</si>
  <si>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</si>
  <si>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</si>
  <si>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</si>
  <si>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</si>
  <si>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</si>
  <si>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</si>
  <si>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</si>
  <si>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</si>
  <si>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</si>
  <si>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</si>
  <si>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</si>
  <si>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</si>
  <si>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</si>
  <si>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</si>
  <si>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</si>
  <si>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</si>
  <si>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</si>
  <si>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</si>
  <si>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</si>
  <si>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</si>
  <si>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</si>
  <si>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</si>
  <si>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</si>
  <si>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</si>
  <si>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</si>
  <si>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</si>
  <si>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</si>
  <si>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</si>
  <si>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</si>
  <si>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</si>
  <si>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</si>
  <si>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</si>
  <si>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</si>
  <si>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</si>
  <si>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</si>
  <si>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</si>
  <si>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</si>
  <si>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</si>
  <si>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</si>
  <si>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</si>
  <si>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</si>
  <si>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</si>
  <si>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</si>
  <si>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</si>
  <si>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</si>
  <si>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</si>
  <si>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</si>
  <si>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</si>
  <si>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</si>
  <si>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</si>
  <si>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</si>
  <si>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</si>
  <si>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</si>
  <si>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</si>
  <si>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</si>
  <si>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</si>
  <si>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</si>
  <si>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</si>
  <si>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</si>
  <si>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</si>
  <si>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</si>
  <si>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</si>
  <si>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</si>
  <si>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</si>
  <si>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</si>
  <si>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</si>
  <si>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</si>
  <si>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</si>
  <si>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</si>
  <si>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</si>
  <si>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</si>
  <si>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</si>
  <si>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</si>
  <si>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</si>
  <si>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</si>
  <si>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</si>
  <si>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</si>
  <si>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</si>
  <si>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</si>
  <si>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</si>
  <si>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</si>
  <si>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</si>
  <si>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</si>
  <si>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</si>
  <si>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</si>
  <si>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</si>
  <si>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</si>
  <si>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</si>
  <si>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</si>
  <si>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</si>
  <si>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</si>
  <si>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</si>
  <si>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</si>
  <si>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</si>
  <si>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</si>
  <si>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</si>
  <si>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</si>
  <si>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</si>
  <si>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</si>
  <si>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</si>
  <si>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</si>
  <si>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</si>
  <si>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</si>
  <si>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</si>
  <si>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</si>
  <si>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</si>
  <si>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</si>
  <si>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</si>
  <si>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</si>
  <si>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</si>
  <si>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</si>
  <si>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</si>
  <si>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</si>
  <si>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</si>
  <si>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</si>
  <si>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</si>
  <si>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</si>
  <si>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</si>
  <si>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</si>
  <si>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</si>
  <si>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</si>
  <si>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</si>
  <si>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</si>
  <si>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</si>
  <si>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</si>
  <si>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</si>
  <si>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</si>
  <si>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</si>
  <si>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</si>
  <si>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</si>
  <si>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</si>
  <si>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</si>
  <si>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</si>
  <si>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</si>
  <si>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</si>
  <si>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</si>
  <si>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</si>
  <si>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</si>
  <si>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</si>
  <si>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</si>
  <si>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</si>
  <si>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</si>
  <si>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</si>
  <si>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</si>
  <si>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</si>
  <si>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</si>
  <si>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</si>
  <si>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</si>
  <si>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</si>
  <si>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</si>
  <si>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</si>
  <si>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</si>
  <si>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</si>
  <si>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</si>
  <si>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</si>
  <si>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</si>
  <si>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</si>
  <si>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</si>
  <si>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</si>
  <si>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</si>
  <si>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</si>
  <si>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</si>
  <si>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</si>
  <si>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</si>
  <si>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</si>
  <si>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</si>
  <si>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</si>
  <si>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</si>
  <si>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</si>
  <si>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</si>
  <si>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</si>
  <si>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</si>
  <si>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</si>
  <si>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</si>
  <si>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</si>
  <si>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</si>
  <si>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</si>
  <si>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</si>
  <si>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</si>
  <si>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</si>
  <si>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</si>
  <si>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</si>
  <si>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</si>
  <si>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</si>
  <si>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</si>
  <si>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</si>
  <si>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</si>
  <si>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</si>
  <si>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</si>
  <si>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</si>
  <si>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</si>
  <si>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</si>
  <si>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</si>
  <si>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</si>
  <si>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</si>
  <si>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</si>
  <si>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</si>
  <si>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</si>
  <si>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</si>
  <si>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</si>
  <si>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</si>
  <si>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</si>
  <si>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</si>
  <si>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</si>
  <si>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</si>
  <si>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</si>
  <si>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</si>
  <si>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</si>
  <si>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</si>
  <si>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</si>
  <si>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</si>
  <si>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</si>
  <si>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</si>
  <si>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</si>
  <si>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</si>
  <si>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</si>
  <si>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</si>
  <si>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</si>
  <si>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</si>
  <si>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</si>
  <si>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</si>
  <si>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</si>
  <si>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</si>
  <si>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</si>
  <si>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</si>
  <si>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</si>
  <si>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</si>
  <si>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</si>
  <si>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</si>
  <si>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</si>
  <si>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</si>
  <si>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</si>
  <si>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</si>
  <si>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</si>
  <si>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</si>
  <si>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</si>
  <si>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</si>
  <si>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</si>
  <si>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</si>
  <si>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</si>
  <si>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</si>
  <si>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</si>
  <si>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</si>
  <si>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</si>
  <si>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</si>
  <si>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</si>
  <si>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</si>
  <si>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</si>
  <si>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</si>
  <si>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</si>
  <si>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</si>
  <si>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</si>
  <si>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</si>
  <si>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</si>
  <si>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</si>
  <si>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</si>
  <si>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</si>
  <si>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</si>
  <si>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</si>
  <si>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</si>
  <si>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</si>
  <si>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</si>
  <si>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</si>
  <si>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</si>
  <si>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</si>
  <si>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</si>
  <si>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</si>
  <si>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</si>
  <si>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</si>
  <si>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</si>
  <si>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</si>
  <si>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</si>
  <si>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</si>
  <si>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</si>
  <si>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</si>
  <si>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</si>
  <si>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</si>
  <si>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</si>
  <si>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</si>
  <si>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</si>
  <si>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</si>
  <si>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</si>
  <si>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</si>
  <si>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</si>
  <si>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</si>
  <si>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</si>
  <si>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</si>
  <si>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</si>
  <si>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</si>
  <si>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</si>
  <si>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</si>
  <si>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</si>
  <si>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</si>
  <si>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</si>
  <si>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</si>
  <si>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</si>
  <si>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</si>
  <si>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</si>
  <si>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</si>
  <si>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</si>
  <si>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</si>
  <si>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</si>
  <si>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</si>
  <si>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</si>
  <si>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</si>
  <si>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</si>
  <si>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</si>
  <si>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</si>
  <si>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</si>
  <si>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</si>
  <si>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</si>
  <si>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</si>
  <si>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</si>
  <si>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</si>
  <si>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</si>
  <si>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</si>
  <si>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</si>
  <si>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</si>
  <si>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</si>
  <si>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</si>
  <si>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</si>
  <si>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</si>
  <si>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</si>
  <si>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</si>
  <si>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</si>
  <si>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</si>
  <si>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</si>
  <si>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</si>
  <si>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</si>
  <si>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</si>
  <si>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</si>
  <si>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</si>
  <si>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</si>
  <si>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</si>
  <si>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</si>
  <si>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</si>
  <si>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</si>
  <si>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</si>
  <si>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</si>
  <si>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</si>
  <si>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</si>
  <si>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</si>
  <si>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</si>
  <si>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</si>
  <si>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</si>
  <si>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</si>
  <si>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</si>
  <si>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</si>
  <si>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</si>
  <si>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</si>
  <si>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</si>
  <si>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</si>
  <si>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</si>
  <si>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</si>
  <si>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</si>
  <si>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</si>
  <si>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</si>
  <si>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</si>
  <si>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</si>
  <si>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</si>
  <si>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</si>
  <si>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</si>
  <si>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</si>
  <si>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</si>
  <si>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</si>
  <si>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</si>
  <si>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</si>
  <si>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</si>
  <si>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</si>
  <si>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</si>
  <si>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</si>
  <si>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</si>
  <si>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</si>
  <si>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</si>
  <si>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</si>
  <si>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</si>
  <si>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</si>
  <si>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</si>
  <si>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</si>
  <si>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</si>
  <si>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</si>
  <si>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</si>
  <si>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</si>
  <si>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</si>
  <si>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</si>
  <si>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</si>
  <si>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</si>
  <si>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</si>
  <si>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</si>
  <si>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</si>
  <si>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</si>
  <si>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</si>
  <si>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</si>
  <si>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</si>
  <si>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</si>
  <si>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</si>
  <si>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</si>
  <si>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</si>
  <si>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</si>
  <si>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</si>
  <si>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</si>
  <si>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</si>
  <si>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</si>
  <si>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</si>
  <si>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</si>
  <si>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</si>
  <si>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</si>
  <si>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</si>
  <si>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</si>
  <si>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</si>
  <si>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</si>
  <si>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</si>
  <si>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</si>
  <si>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</si>
  <si>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</si>
  <si>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</si>
  <si>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</si>
  <si>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</si>
  <si>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</si>
  <si>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</si>
  <si>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</si>
  <si>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</si>
  <si>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</si>
  <si>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</si>
  <si>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</si>
  <si>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</si>
  <si>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</si>
  <si>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</si>
  <si>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</si>
  <si>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</si>
  <si>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</si>
  <si>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</si>
  <si>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</si>
  <si>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</si>
  <si>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</si>
  <si>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</si>
  <si>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</si>
  <si>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</si>
  <si>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</si>
  <si>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</si>
  <si>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</si>
  <si>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</si>
  <si>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</si>
  <si>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</si>
  <si>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</si>
  <si>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</si>
  <si>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</si>
  <si>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</si>
  <si>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</si>
  <si>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</si>
  <si>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</si>
  <si>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</si>
  <si>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</si>
  <si>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</si>
  <si>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</si>
  <si>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</si>
  <si>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</si>
  <si>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</si>
  <si>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</si>
  <si>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</si>
  <si>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</si>
  <si>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</si>
  <si>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</si>
  <si>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</si>
  <si>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</si>
  <si>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</si>
  <si>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</si>
  <si>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</si>
  <si>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</si>
  <si>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</si>
  <si>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</si>
  <si>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</si>
  <si>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</si>
  <si>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</si>
  <si>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</si>
  <si>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</si>
  <si>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</si>
  <si>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</si>
  <si>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</si>
  <si>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</si>
  <si>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</si>
  <si>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</si>
  <si>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</si>
  <si>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</si>
  <si>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</si>
  <si>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</si>
  <si>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</si>
  <si>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</si>
  <si>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</si>
  <si>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</si>
  <si>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</si>
  <si>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</si>
  <si>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</si>
  <si>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</si>
  <si>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</si>
  <si>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</si>
  <si>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</si>
  <si>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</si>
  <si>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</si>
  <si>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</si>
  <si>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</si>
  <si>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</si>
  <si>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</si>
  <si>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</si>
  <si>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</si>
  <si>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</si>
  <si>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</si>
  <si>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</si>
  <si>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</si>
  <si>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</si>
  <si>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</si>
  <si>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</si>
  <si>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</si>
  <si>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</si>
  <si>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</si>
  <si>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</si>
  <si>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</si>
  <si>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</si>
  <si>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</si>
  <si>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</si>
  <si>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</si>
  <si>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</si>
  <si>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</si>
  <si>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</si>
  <si>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</si>
  <si>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</si>
  <si>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</si>
  <si>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</si>
  <si>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</si>
  <si>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</si>
  <si>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</si>
  <si>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</si>
  <si>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</si>
  <si>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</si>
  <si>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</si>
  <si>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</si>
  <si>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</si>
  <si>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</si>
  <si>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</si>
  <si>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</si>
  <si>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</si>
  <si>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</si>
  <si>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</si>
  <si>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</si>
  <si>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</si>
  <si>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</si>
  <si>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</si>
  <si>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</si>
  <si>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</si>
  <si>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</si>
  <si>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</si>
  <si>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</si>
  <si>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</si>
  <si>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</si>
  <si>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</si>
  <si>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</si>
  <si>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</si>
  <si>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</si>
  <si>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</si>
  <si>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</si>
  <si>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</si>
  <si>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</si>
  <si>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</si>
  <si>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</si>
  <si>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</si>
  <si>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</si>
  <si>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</si>
  <si>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</si>
  <si>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</si>
  <si>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</si>
  <si>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</si>
  <si>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</si>
  <si>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</si>
  <si>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</si>
  <si>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</si>
  <si>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</si>
  <si>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</si>
  <si>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</si>
  <si>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</si>
  <si>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</si>
  <si>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</si>
  <si>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</si>
  <si>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</si>
  <si>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</si>
  <si>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</si>
  <si>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</si>
  <si>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</si>
  <si>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</si>
  <si>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</si>
  <si>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</si>
  <si>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</si>
  <si>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</si>
  <si>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</si>
  <si>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</si>
  <si>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</si>
  <si>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</si>
  <si>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</si>
  <si>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</si>
  <si>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</si>
  <si>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</si>
  <si>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</si>
  <si>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</si>
  <si>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</si>
  <si>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</si>
  <si>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</si>
  <si>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</si>
  <si>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</si>
  <si>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</si>
  <si>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</si>
  <si>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</si>
  <si>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</si>
  <si>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</si>
  <si>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</si>
  <si>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</si>
  <si>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</si>
  <si>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</si>
  <si>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</si>
  <si>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</si>
  <si>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</si>
  <si>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</si>
  <si>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</si>
  <si>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</si>
  <si>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</si>
  <si>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</si>
  <si>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</si>
  <si>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</si>
  <si>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</si>
  <si>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</si>
  <si>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</si>
  <si>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</si>
  <si>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</si>
  <si>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</si>
  <si>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</si>
  <si>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</si>
  <si>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</si>
  <si>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</si>
  <si>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</si>
  <si>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</si>
  <si>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</si>
  <si>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</si>
  <si>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</si>
  <si>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</si>
  <si>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</si>
  <si>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</si>
  <si>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</si>
  <si>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</si>
  <si>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</si>
  <si>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</si>
  <si>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</si>
  <si>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</si>
  <si>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</si>
  <si>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</si>
  <si>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</si>
  <si>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</si>
  <si>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</si>
  <si>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</si>
  <si>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</si>
  <si>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</si>
  <si>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</si>
  <si>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</si>
  <si>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</si>
  <si>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</si>
  <si>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</si>
  <si>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</si>
  <si>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</si>
  <si>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</si>
  <si>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</si>
  <si>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</si>
  <si>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</si>
  <si>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</si>
  <si>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</si>
  <si>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</si>
  <si>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</si>
  <si>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</si>
  <si>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</si>
  <si>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</si>
  <si>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</si>
  <si>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</si>
  <si>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</si>
  <si>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</si>
  <si>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</si>
  <si>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</si>
  <si>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</si>
  <si>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</si>
  <si>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</si>
  <si>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</si>
  <si>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</si>
  <si>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</si>
  <si>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</si>
  <si>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</si>
  <si>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</si>
  <si>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</si>
  <si>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</si>
  <si>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</si>
  <si>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</si>
  <si>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</si>
  <si>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</si>
  <si>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</si>
  <si>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</si>
  <si>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</si>
  <si>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</si>
  <si>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</si>
  <si>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</si>
  <si>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</si>
  <si>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</si>
  <si>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</si>
  <si>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</si>
  <si>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</si>
  <si>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</si>
  <si>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</si>
  <si>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</si>
  <si>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</si>
  <si>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</si>
  <si>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</si>
  <si>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</si>
  <si>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</si>
  <si>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</si>
  <si>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</si>
  <si>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</si>
  <si>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</si>
  <si>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</si>
  <si>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</si>
  <si>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</si>
  <si>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</si>
  <si>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</si>
  <si>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</si>
  <si>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</si>
  <si>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</si>
  <si>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</si>
  <si>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</si>
  <si>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</si>
  <si>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</si>
  <si>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</si>
  <si>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</si>
  <si>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</si>
  <si>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</si>
  <si>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</si>
  <si>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</si>
  <si>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</si>
  <si>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</si>
  <si>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</si>
  <si>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</si>
  <si>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</si>
  <si>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</si>
  <si>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</si>
  <si>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</si>
  <si>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</si>
  <si>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</si>
  <si>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</si>
  <si>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</si>
  <si>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</si>
  <si>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</si>
  <si>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</si>
  <si>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</si>
  <si>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</si>
  <si>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</si>
  <si>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</si>
  <si>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</si>
  <si>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</si>
  <si>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</si>
  <si>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</si>
  <si>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</si>
  <si>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</si>
  <si>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</si>
  <si>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</si>
  <si>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</si>
  <si>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</si>
  <si>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</si>
  <si>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</si>
  <si>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</si>
  <si>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</si>
  <si>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</si>
  <si>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</si>
  <si>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</si>
  <si>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</si>
  <si>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</si>
  <si>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</si>
  <si>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</si>
  <si>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</si>
  <si>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</si>
  <si>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</si>
  <si>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</si>
  <si>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</si>
  <si>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</si>
  <si>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</si>
  <si>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</si>
  <si>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</si>
  <si>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</si>
  <si>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</si>
  <si>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</si>
  <si>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</si>
  <si>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</si>
  <si>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</si>
  <si>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</si>
  <si>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</si>
  <si>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</si>
  <si>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</si>
  <si>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</si>
  <si>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</si>
  <si>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</si>
  <si>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</si>
  <si>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</si>
  <si>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</si>
  <si>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</si>
  <si>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</si>
  <si>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</si>
  <si>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</si>
  <si>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</si>
  <si>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</si>
  <si>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</si>
  <si>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</si>
  <si>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</si>
  <si>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</si>
  <si>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</si>
  <si>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</si>
  <si>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</si>
  <si>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</si>
  <si>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</si>
  <si>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</si>
  <si>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</si>
  <si>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</si>
  <si>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</si>
  <si>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</si>
  <si>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</si>
  <si>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</si>
  <si>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</si>
  <si>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</si>
  <si>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</si>
  <si>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</si>
  <si>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</si>
  <si>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</si>
  <si>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</si>
  <si>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</si>
  <si>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</si>
  <si>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</si>
  <si>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</si>
  <si>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</si>
  <si>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</si>
  <si>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</si>
  <si>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</si>
  <si>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</si>
  <si>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</si>
  <si>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</si>
  <si>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</si>
  <si>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</si>
  <si>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</si>
  <si>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</si>
  <si>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</si>
  <si>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</si>
  <si>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</si>
  <si>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</si>
  <si>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</si>
  <si>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</si>
  <si>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</si>
  <si>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</si>
  <si>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</si>
  <si>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</si>
  <si>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</si>
  <si>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</si>
  <si>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</si>
  <si>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</si>
  <si>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</si>
  <si>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</si>
  <si>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</si>
  <si>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</si>
  <si>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</si>
  <si>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</si>
  <si>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</si>
  <si>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</si>
  <si>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</si>
  <si>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</si>
  <si>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</si>
  <si>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</si>
  <si>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</si>
  <si>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</si>
  <si>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</si>
  <si>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</si>
  <si>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</si>
  <si>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</si>
  <si>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</si>
  <si>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</si>
  <si>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</si>
  <si>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</si>
  <si>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</si>
  <si>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</si>
  <si>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</si>
  <si>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</si>
  <si>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</si>
  <si>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</si>
  <si>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</si>
  <si>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</si>
  <si>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</si>
  <si>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</si>
  <si>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</si>
  <si>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</si>
  <si>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</si>
  <si>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</si>
  <si>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</si>
  <si>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</si>
  <si>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</si>
  <si>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</si>
  <si>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</si>
  <si>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</si>
  <si>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</si>
  <si>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</si>
  <si>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</si>
  <si>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</si>
  <si>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</si>
  <si>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</si>
  <si>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</si>
  <si>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</si>
  <si>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</si>
  <si>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</si>
  <si>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</si>
  <si>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</si>
  <si>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</si>
  <si>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</si>
  <si>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</si>
  <si>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</si>
  <si>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</si>
  <si>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</si>
  <si>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</si>
  <si>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</si>
  <si>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</si>
  <si>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</si>
  <si>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</si>
  <si>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</si>
  <si>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</si>
  <si>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</si>
  <si>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</si>
  <si>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</si>
  <si>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</si>
  <si>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</si>
  <si>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</si>
  <si>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</si>
  <si>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</si>
  <si>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</si>
  <si>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</si>
  <si>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</si>
  <si>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</si>
  <si>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</si>
  <si>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</si>
  <si>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</si>
  <si>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</si>
  <si>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</si>
  <si>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</si>
  <si>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</si>
  <si>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</si>
  <si>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</si>
  <si>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</si>
  <si>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</si>
  <si>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</si>
  <si>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</si>
  <si>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</si>
  <si>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</si>
  <si>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</si>
  <si>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</si>
  <si>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</si>
  <si>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</si>
  <si>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</si>
  <si>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</si>
  <si>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</si>
  <si>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</si>
  <si>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</si>
  <si>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</si>
  <si>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</si>
  <si>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</si>
  <si>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</si>
  <si>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</si>
  <si>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</si>
  <si>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</si>
  <si>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</si>
  <si>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</si>
  <si>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</si>
  <si>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</si>
  <si>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</si>
  <si>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</si>
  <si>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</si>
  <si>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</si>
  <si>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</si>
  <si>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</si>
  <si>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</si>
  <si>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</si>
  <si>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</si>
  <si>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</si>
  <si>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</si>
  <si>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</si>
  <si>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</si>
  <si>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</si>
  <si>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</si>
  <si>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</si>
  <si>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</si>
  <si>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</si>
  <si>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</si>
  <si>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</si>
  <si>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</si>
  <si>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</si>
  <si>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</si>
  <si>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</si>
  <si>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</si>
  <si>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</si>
  <si>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</si>
  <si>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</si>
  <si>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</si>
  <si>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</si>
  <si>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</si>
  <si>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</si>
  <si>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</si>
  <si>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</si>
  <si>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</si>
  <si>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</si>
  <si>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</si>
  <si>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</si>
  <si>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</si>
  <si>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</si>
  <si>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</si>
  <si>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</si>
  <si>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</si>
  <si>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</si>
  <si>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</si>
  <si>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</si>
  <si>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</si>
  <si>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</si>
  <si>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</si>
  <si>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</si>
  <si>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</si>
  <si>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</si>
  <si>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</si>
  <si>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</si>
  <si>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</si>
  <si>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</si>
  <si>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</si>
  <si>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</si>
  <si>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</si>
  <si>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</si>
  <si>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</si>
  <si>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</si>
  <si>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</si>
  <si>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</si>
  <si>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</si>
  <si>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</si>
  <si>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</si>
  <si>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</si>
  <si>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</si>
  <si>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</si>
  <si>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</si>
  <si>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</si>
  <si>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</si>
  <si>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</si>
  <si>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</si>
  <si>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</si>
  <si>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</si>
  <si>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</si>
  <si>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</si>
  <si>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</si>
  <si>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</si>
  <si>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</si>
  <si>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</si>
  <si>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</si>
  <si>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</si>
  <si>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</si>
  <si>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</si>
  <si>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</si>
  <si>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</si>
  <si>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</si>
  <si>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</si>
  <si>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</si>
  <si>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</si>
  <si>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</si>
  <si>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</si>
  <si>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</si>
  <si>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</si>
  <si>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</si>
  <si>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</si>
  <si>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</si>
  <si>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</si>
  <si>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</si>
  <si>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</si>
  <si>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</si>
  <si>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</si>
  <si>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</si>
  <si>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</si>
  <si>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</si>
  <si>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</si>
  <si>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</si>
  <si>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</si>
  <si>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</si>
  <si>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</si>
  <si>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</si>
  <si>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</si>
  <si>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</si>
  <si>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</si>
  <si>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</si>
  <si>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</si>
  <si>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</si>
  <si>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</si>
  <si>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</si>
  <si>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</si>
  <si>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</si>
  <si>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</si>
  <si>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</si>
  <si>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</si>
  <si>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</si>
  <si>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</si>
  <si>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</si>
  <si>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</si>
  <si>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</si>
  <si>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</si>
  <si>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</si>
  <si>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</si>
  <si>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</si>
  <si>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</si>
  <si>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</si>
  <si>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</si>
  <si>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</si>
  <si>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</si>
  <si>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</si>
  <si>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</si>
  <si>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</si>
  <si>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</si>
  <si>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</si>
  <si>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</si>
  <si>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</si>
  <si>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</si>
  <si>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</si>
  <si>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</si>
  <si>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</si>
  <si>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</si>
  <si>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</si>
  <si>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</si>
  <si>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</si>
  <si>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</si>
  <si>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</si>
  <si>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</si>
  <si>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</si>
  <si>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</si>
  <si>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</si>
  <si>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</si>
  <si>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</si>
  <si>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</si>
  <si>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</si>
  <si>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</si>
  <si>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</si>
  <si>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</si>
  <si>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</si>
  <si>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</si>
  <si>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</si>
  <si>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</si>
  <si>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</si>
  <si>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</si>
  <si>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</si>
  <si>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</si>
  <si>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</si>
  <si>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</si>
  <si>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</si>
  <si>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</si>
  <si>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</si>
  <si>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</si>
  <si>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</si>
  <si>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</si>
  <si>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</si>
  <si>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</si>
  <si>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</si>
  <si>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</si>
  <si>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</si>
  <si>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</si>
  <si>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</si>
  <si>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</si>
  <si>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</si>
  <si>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</si>
  <si>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</si>
  <si>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</si>
  <si>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</si>
  <si>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</si>
  <si>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</si>
  <si>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</si>
  <si>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</si>
  <si>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</si>
  <si>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</si>
  <si>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</si>
  <si>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</si>
  <si>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</si>
  <si>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</si>
  <si>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</si>
  <si>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</si>
  <si>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</si>
  <si>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</si>
  <si>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</si>
  <si>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</si>
  <si>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</si>
  <si>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</si>
  <si>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</si>
  <si>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</si>
  <si>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</si>
  <si>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</si>
  <si>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</si>
  <si>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</si>
  <si>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</si>
  <si>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</si>
  <si>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</si>
  <si>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</si>
  <si>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</si>
  <si>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</si>
  <si>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</si>
  <si>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</si>
  <si>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</si>
  <si>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</si>
  <si>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</si>
  <si>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</si>
  <si>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</si>
  <si>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</si>
  <si>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</si>
  <si>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</si>
  <si>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</si>
  <si>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</si>
  <si>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</si>
  <si>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</si>
  <si>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</si>
  <si>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</si>
  <si>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</si>
  <si>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</si>
  <si>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</si>
  <si>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</si>
  <si>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</si>
  <si>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</si>
  <si>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</si>
  <si>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</si>
  <si>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</si>
  <si>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</si>
  <si>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</si>
  <si>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</si>
  <si>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</si>
  <si>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</si>
  <si>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</si>
  <si>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</si>
  <si>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</si>
  <si>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</si>
  <si>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</si>
  <si>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</si>
  <si>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</si>
  <si>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</si>
  <si>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</si>
  <si>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</si>
  <si>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</si>
  <si>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</si>
  <si>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</si>
  <si>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</si>
  <si>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</si>
  <si>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</si>
  <si>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</si>
  <si>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</si>
  <si>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</si>
  <si>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</si>
  <si>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</si>
  <si>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</si>
  <si>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</si>
  <si>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</si>
  <si>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</si>
  <si>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</si>
  <si>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</si>
  <si>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</si>
  <si>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</si>
  <si>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</si>
  <si>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</si>
  <si>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</si>
  <si>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</si>
  <si>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</si>
  <si>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</si>
  <si>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</si>
  <si>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</si>
  <si>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</si>
  <si>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</si>
  <si>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</si>
  <si>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</si>
  <si>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</si>
  <si>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</si>
  <si>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</si>
  <si>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</si>
  <si>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</si>
  <si>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</si>
  <si>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</si>
  <si>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</si>
  <si>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</si>
  <si>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</si>
  <si>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</si>
  <si>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</si>
  <si>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</si>
  <si>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</si>
  <si>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</si>
  <si>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</si>
  <si>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</si>
  <si>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</si>
  <si>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</si>
  <si>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</si>
  <si>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</si>
  <si>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</si>
  <si>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</si>
  <si>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</si>
  <si>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</si>
  <si>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</si>
  <si>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</si>
  <si>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</si>
  <si>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</si>
  <si>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</si>
  <si>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</si>
  <si>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</si>
  <si>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</si>
  <si>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</si>
  <si>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</si>
  <si>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</si>
  <si>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</si>
  <si>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</si>
  <si>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</si>
  <si>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</si>
  <si>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</si>
  <si>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</si>
  <si>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</si>
  <si>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</si>
  <si>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</si>
  <si>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</si>
  <si>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</si>
  <si>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</si>
  <si>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</si>
  <si>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</si>
  <si>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</si>
  <si>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</si>
  <si>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</si>
  <si>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</si>
  <si>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</si>
  <si>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</si>
  <si>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</si>
  <si>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</si>
  <si>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</si>
  <si>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</si>
  <si>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</si>
  <si>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</si>
  <si>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</si>
  <si>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</si>
  <si>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</si>
  <si>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</si>
  <si>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</si>
  <si>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</si>
  <si>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</si>
  <si>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</si>
  <si>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</si>
  <si>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</si>
  <si>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</si>
  <si>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</si>
  <si>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</si>
  <si>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</si>
  <si>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</si>
  <si>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</si>
  <si>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</si>
  <si>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</si>
  <si>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</si>
  <si>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</si>
  <si>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</si>
  <si>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</si>
  <si>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</si>
  <si>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</si>
  <si>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</si>
  <si>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</si>
  <si>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</si>
  <si>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</si>
  <si>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</si>
  <si>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</si>
  <si>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</si>
  <si>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</si>
  <si>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</si>
  <si>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</si>
  <si>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</si>
  <si>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</si>
  <si>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</si>
  <si>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</si>
  <si>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</si>
  <si>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</si>
  <si>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</si>
  <si>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</si>
  <si>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</si>
  <si>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</si>
  <si>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</si>
  <si>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</si>
  <si>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</si>
  <si>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</si>
  <si>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</si>
  <si>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</si>
  <si>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</si>
  <si>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</si>
  <si>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</si>
  <si>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</si>
  <si>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</si>
  <si>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</si>
  <si>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</si>
  <si>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</si>
  <si>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</si>
  <si>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</si>
  <si>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</si>
  <si>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</si>
  <si>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</si>
  <si>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</si>
  <si>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</si>
  <si>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</si>
  <si>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</si>
  <si>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</si>
  <si>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</si>
  <si>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</si>
  <si>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</si>
  <si>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</si>
  <si>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</si>
  <si>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</si>
  <si>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</si>
  <si>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</si>
  <si>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</si>
  <si>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</si>
  <si>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</si>
  <si>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</si>
  <si>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</si>
  <si>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</si>
  <si>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</si>
  <si>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</si>
  <si>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</si>
  <si>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</si>
  <si>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</si>
  <si>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</si>
  <si>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</si>
  <si>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</si>
  <si>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</si>
  <si>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</si>
  <si>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</si>
  <si>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</si>
  <si>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</si>
  <si>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</si>
  <si>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</si>
  <si>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</si>
  <si>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</si>
  <si>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</si>
  <si>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</si>
  <si>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</si>
  <si>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</si>
  <si>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</si>
  <si>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</si>
  <si>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</si>
  <si>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</si>
  <si>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</si>
  <si>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</si>
  <si>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</si>
  <si>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</si>
  <si>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</si>
  <si>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</si>
  <si>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</si>
  <si>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</si>
  <si>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</si>
  <si>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</si>
  <si>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</si>
  <si>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</si>
  <si>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</si>
  <si>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</si>
  <si>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</si>
  <si>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</si>
  <si>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</si>
  <si>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</si>
  <si>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</si>
  <si>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</si>
  <si>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</si>
  <si>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</si>
  <si>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</si>
  <si>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</si>
  <si>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</si>
  <si>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</si>
  <si>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</si>
  <si>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</si>
  <si>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</si>
  <si>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</si>
  <si>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</si>
  <si>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</si>
  <si>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</si>
  <si>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</si>
  <si>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</si>
  <si>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</si>
  <si>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</si>
  <si>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</si>
  <si>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</si>
  <si>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</si>
  <si>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</si>
  <si>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</si>
  <si>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</si>
  <si>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</si>
  <si>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</si>
  <si>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</si>
  <si>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</si>
  <si>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</si>
  <si>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</si>
  <si>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</si>
  <si>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</si>
  <si>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</si>
  <si>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</si>
  <si>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</si>
  <si>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</si>
  <si>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</si>
  <si>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</si>
  <si>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</si>
  <si>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</si>
  <si>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</si>
  <si>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</si>
  <si>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</si>
  <si>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</si>
  <si>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</si>
  <si>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</si>
  <si>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</si>
  <si>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</si>
  <si>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</si>
  <si>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</si>
  <si>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</si>
  <si>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</si>
  <si>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</si>
  <si>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</si>
  <si>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</si>
  <si>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</si>
  <si>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</si>
  <si>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</si>
  <si>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</si>
  <si>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</si>
  <si>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</si>
  <si>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</si>
  <si>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</si>
  <si>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</si>
  <si>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</si>
  <si>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</si>
  <si>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</si>
  <si>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</si>
  <si>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</si>
  <si>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</si>
  <si>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</si>
  <si>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</si>
  <si>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</si>
  <si>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</si>
  <si>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</si>
  <si>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</si>
  <si>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</si>
  <si>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</si>
  <si>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</si>
  <si>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</si>
  <si>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</si>
  <si>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</si>
  <si>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</si>
  <si>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</si>
  <si>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</si>
  <si>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</si>
  <si>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</si>
  <si>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</si>
  <si>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</si>
  <si>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</si>
  <si>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</si>
  <si>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</si>
  <si>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</si>
  <si>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</si>
  <si>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</si>
  <si>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</si>
  <si>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</si>
  <si>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</si>
  <si>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</si>
  <si>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</si>
  <si>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</si>
  <si>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</si>
  <si>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</si>
  <si>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</si>
  <si>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</si>
  <si>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</si>
  <si>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</si>
  <si>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</si>
  <si>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</si>
  <si>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</si>
  <si>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</si>
  <si>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</si>
  <si>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</si>
  <si>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</si>
  <si>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</si>
  <si>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</si>
  <si>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</si>
  <si>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</si>
  <si>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</si>
  <si>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</si>
  <si>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</si>
  <si>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</si>
  <si>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</si>
  <si>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</si>
  <si>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</si>
  <si>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</si>
  <si>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</si>
  <si>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</si>
  <si>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</si>
  <si>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</si>
  <si>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</si>
  <si>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</si>
  <si>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</si>
  <si>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</si>
  <si>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</si>
  <si>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</si>
  <si>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</si>
  <si>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</si>
  <si>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</si>
  <si>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</si>
  <si>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</si>
  <si>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</si>
  <si>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</si>
  <si>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</si>
  <si>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</si>
  <si>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</si>
  <si>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</si>
  <si>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</si>
  <si>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</si>
  <si>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</si>
  <si>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</si>
  <si>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</si>
  <si>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</si>
  <si>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</si>
  <si>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</si>
  <si>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</si>
  <si>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</si>
  <si>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</si>
  <si>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</si>
  <si>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</si>
  <si>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</si>
  <si>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</si>
  <si>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</si>
  <si>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</si>
  <si>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</si>
  <si>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</si>
  <si>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</si>
  <si>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</si>
  <si>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</si>
  <si>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</si>
  <si>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</si>
  <si>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</si>
  <si>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</si>
  <si>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</si>
  <si>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</si>
  <si>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</si>
  <si>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</si>
  <si>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</si>
  <si>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</si>
  <si>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</si>
  <si>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</si>
  <si>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</si>
  <si>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</si>
  <si>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</si>
  <si>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</si>
  <si>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</si>
  <si>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</si>
  <si>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</si>
  <si>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</si>
  <si>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</si>
  <si>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</si>
  <si>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</si>
  <si>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</si>
  <si>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</si>
  <si>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</si>
  <si>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</si>
  <si>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</si>
  <si>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</si>
  <si>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</si>
  <si>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</si>
  <si>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</si>
  <si>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</si>
  <si>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</si>
  <si>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</si>
  <si>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</si>
  <si>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</si>
  <si>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</si>
  <si>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</si>
  <si>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</si>
  <si>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</si>
  <si>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</si>
  <si>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</si>
  <si>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</si>
  <si>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</si>
  <si>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</si>
  <si>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</si>
  <si>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</si>
  <si>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</si>
  <si>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</si>
  <si>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</si>
  <si>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</si>
  <si>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</si>
  <si>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</si>
  <si>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</si>
  <si>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</si>
  <si>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</si>
  <si>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</si>
  <si>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</si>
  <si>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</si>
  <si>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</si>
  <si>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</si>
  <si>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</si>
  <si>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</si>
  <si>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</si>
  <si>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</si>
  <si>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</si>
  <si>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</si>
  <si>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</si>
  <si>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</si>
  <si>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</si>
  <si>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</si>
  <si>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</si>
  <si>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</si>
  <si>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</si>
  <si>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</si>
  <si>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</si>
  <si>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</si>
  <si>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</si>
  <si>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</si>
  <si>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</si>
  <si>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</si>
  <si>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</si>
  <si>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</si>
  <si>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</si>
  <si>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</si>
  <si>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</si>
  <si>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</si>
  <si>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</si>
  <si>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</si>
  <si>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</si>
  <si>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</si>
  <si>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</si>
  <si>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</si>
  <si>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</si>
  <si>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</si>
  <si>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</si>
  <si>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</si>
  <si>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</si>
  <si>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</si>
  <si>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</si>
  <si>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</si>
  <si>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</si>
  <si>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</si>
  <si>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</si>
  <si>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</si>
  <si>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</si>
  <si>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</si>
  <si>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</si>
  <si>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</si>
  <si>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</si>
  <si>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</si>
  <si>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</si>
  <si>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</si>
  <si>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</si>
  <si>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</si>
  <si>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</si>
  <si>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</si>
  <si>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</si>
  <si>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</si>
  <si>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</si>
  <si>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</si>
  <si>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</si>
  <si>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</si>
  <si>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</si>
  <si>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</si>
  <si>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</si>
  <si>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</si>
  <si>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</si>
  <si>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</si>
  <si>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</si>
  <si>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</si>
  <si>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</si>
  <si>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</si>
  <si>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</si>
  <si>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</si>
  <si>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</si>
  <si>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</si>
  <si>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</si>
  <si>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</si>
  <si>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</si>
  <si>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</si>
  <si>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</si>
  <si>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</si>
  <si>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</si>
  <si>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</si>
  <si>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</si>
  <si>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</si>
  <si>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</si>
  <si>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</si>
  <si>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</si>
  <si>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</si>
  <si>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</si>
  <si>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</si>
  <si>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</si>
  <si>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</si>
  <si>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</si>
  <si>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</si>
  <si>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</si>
  <si>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</si>
  <si>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</si>
  <si>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</si>
  <si>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</si>
  <si>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</si>
  <si>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</si>
  <si>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</si>
  <si>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</si>
  <si>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</si>
  <si>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</si>
  <si>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</si>
  <si>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</si>
  <si>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</si>
  <si>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</si>
  <si>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</si>
  <si>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</si>
  <si>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</si>
  <si>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</si>
  <si>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</si>
  <si>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</si>
  <si>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</si>
  <si>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</si>
  <si>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</si>
  <si>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</si>
  <si>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</si>
  <si>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</si>
  <si>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</si>
  <si>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</si>
  <si>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</si>
  <si>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</si>
  <si>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</si>
  <si>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</si>
  <si>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</si>
  <si>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</si>
  <si>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</si>
  <si>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</si>
  <si>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</si>
  <si>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</si>
  <si>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</si>
  <si>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</si>
  <si>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</si>
  <si>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</si>
  <si>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</si>
  <si>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</si>
  <si>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</si>
  <si>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</si>
  <si>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</si>
  <si>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</si>
  <si>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</si>
  <si>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</si>
  <si>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</si>
  <si>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</si>
  <si>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</si>
  <si>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</si>
  <si>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</si>
  <si>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</si>
  <si>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</si>
  <si>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</si>
  <si>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</si>
  <si>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</si>
  <si>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</si>
  <si>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</si>
  <si>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</si>
  <si>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</si>
  <si>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</si>
  <si>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</si>
  <si>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</si>
  <si>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</si>
  <si>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</si>
  <si>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</si>
  <si>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</si>
  <si>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</si>
  <si>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</si>
  <si>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</si>
  <si>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</si>
  <si>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</si>
  <si>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</si>
  <si>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</si>
  <si>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</si>
  <si>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</si>
  <si>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</si>
  <si>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</si>
  <si>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</si>
  <si>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</si>
  <si>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</si>
  <si>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</si>
  <si>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</si>
  <si>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</si>
  <si>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</si>
  <si>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</si>
  <si>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</si>
  <si>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</si>
  <si>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</si>
  <si>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</si>
  <si>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</si>
  <si>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</si>
  <si>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</si>
  <si>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</si>
  <si>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</si>
  <si>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</si>
  <si>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</si>
  <si>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</si>
  <si>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</si>
  <si>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</si>
  <si>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</si>
  <si>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</si>
  <si>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</si>
  <si>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</si>
  <si>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</si>
  <si>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</si>
  <si>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</si>
  <si>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</si>
  <si>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</si>
  <si>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</si>
  <si>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</si>
  <si>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</si>
  <si>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</si>
  <si>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</si>
  <si>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</si>
  <si>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</si>
  <si>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</si>
  <si>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</si>
  <si>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</si>
  <si>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</si>
  <si>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</si>
  <si>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</si>
  <si>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</si>
  <si>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</si>
  <si>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</si>
  <si>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</si>
  <si>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</si>
  <si>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</si>
  <si>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</si>
  <si>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</si>
  <si>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</si>
  <si>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</si>
  <si>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</si>
  <si>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</si>
  <si>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</si>
  <si>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</si>
  <si>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</si>
  <si>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</si>
  <si>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</si>
  <si>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</si>
  <si>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</si>
  <si>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</si>
  <si>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</si>
  <si>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</si>
  <si>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</si>
  <si>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</si>
  <si>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</si>
  <si>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</si>
  <si>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</si>
  <si>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</si>
  <si>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</si>
  <si>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</si>
  <si>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</si>
  <si>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</si>
  <si>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</si>
  <si>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</si>
  <si>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</si>
  <si>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</si>
  <si>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</si>
  <si>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</si>
  <si>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</si>
  <si>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</si>
  <si>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</si>
  <si>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</si>
  <si>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</si>
  <si>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</si>
  <si>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</si>
  <si>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</si>
  <si>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</si>
  <si>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</si>
  <si>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</si>
  <si>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</si>
  <si>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</si>
  <si>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</si>
  <si>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</si>
  <si>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</si>
  <si>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</si>
  <si>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</si>
  <si>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</si>
  <si>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</si>
  <si>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</si>
  <si>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</si>
  <si>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</si>
  <si>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</si>
  <si>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</si>
  <si>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</si>
  <si>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</si>
  <si>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</si>
  <si>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</si>
  <si>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</si>
  <si>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</si>
  <si>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</si>
  <si>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</si>
  <si>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</si>
  <si>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</si>
  <si>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</si>
  <si>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</si>
  <si>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</si>
  <si>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</si>
  <si>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</si>
  <si>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</si>
  <si>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</si>
  <si>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</si>
  <si>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</si>
  <si>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</si>
  <si>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</si>
  <si>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</si>
  <si>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</si>
  <si>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</si>
  <si>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</si>
  <si>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</si>
  <si>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</si>
  <si>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</si>
  <si>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</si>
  <si>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</si>
  <si>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</si>
  <si>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</si>
  <si>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</si>
  <si>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</si>
  <si>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</si>
  <si>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</si>
  <si>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</si>
  <si>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</si>
  <si>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</si>
  <si>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</si>
  <si>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</si>
  <si>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</si>
  <si>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</si>
  <si>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</si>
  <si>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</si>
  <si>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</si>
  <si>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</si>
  <si>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</si>
  <si>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</si>
  <si>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</si>
  <si>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</si>
  <si>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</si>
  <si>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</si>
  <si>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</si>
  <si>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</si>
  <si>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</si>
  <si>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</si>
  <si>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</si>
  <si>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</si>
  <si>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</si>
  <si>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</si>
  <si>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</si>
  <si>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</si>
  <si>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</si>
  <si>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</si>
  <si>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</si>
  <si>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</si>
  <si>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</si>
  <si>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</si>
  <si>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</si>
  <si>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</si>
  <si>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</si>
  <si>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</si>
  <si>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</si>
  <si>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</si>
  <si>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</si>
  <si>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</si>
  <si>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</si>
  <si>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</si>
  <si>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</si>
  <si>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</si>
  <si>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</si>
  <si>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</si>
  <si>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</si>
  <si>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</si>
  <si>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</si>
  <si>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</si>
  <si>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</si>
  <si>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</si>
  <si>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</si>
  <si>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</si>
  <si>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</si>
  <si>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</si>
  <si>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</si>
  <si>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</si>
  <si>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</si>
  <si>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</si>
  <si>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</si>
  <si>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</si>
  <si>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</si>
  <si>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</si>
  <si>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</si>
  <si>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</si>
  <si>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</si>
  <si>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</si>
  <si>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</si>
  <si>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</si>
  <si>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</si>
  <si>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</si>
  <si>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</si>
  <si>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</si>
  <si>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</si>
  <si>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</si>
  <si>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</si>
  <si>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</si>
  <si>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</si>
  <si>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</si>
  <si>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</si>
  <si>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</si>
  <si>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</si>
  <si>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</si>
  <si>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</si>
  <si>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</si>
  <si>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</si>
  <si>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</si>
  <si>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</si>
  <si>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</si>
  <si>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</si>
  <si>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</si>
  <si>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</si>
  <si>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</si>
  <si>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</si>
  <si>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</si>
  <si>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</si>
  <si>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</si>
  <si>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</si>
  <si>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</si>
  <si>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</si>
  <si>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</si>
  <si>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</si>
  <si>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</si>
  <si>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</si>
  <si>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</si>
  <si>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</si>
  <si>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</si>
  <si>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</si>
  <si>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</si>
  <si>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</si>
  <si>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</si>
  <si>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</si>
  <si>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</si>
  <si>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</si>
  <si>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</si>
  <si>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</si>
  <si>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</si>
  <si>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</si>
  <si>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</si>
  <si>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</si>
  <si>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</si>
  <si>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</si>
  <si>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</si>
  <si>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</si>
  <si>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</si>
  <si>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</si>
  <si>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</si>
  <si>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</si>
  <si>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</si>
  <si>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</si>
  <si>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</si>
  <si>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</si>
  <si>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</si>
  <si>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</si>
  <si>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</si>
  <si>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</si>
  <si>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</si>
  <si>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</si>
  <si>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</si>
  <si>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</si>
  <si>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</si>
  <si>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</si>
  <si>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</si>
  <si>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</si>
  <si>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</si>
  <si>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</si>
  <si>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</si>
  <si>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</si>
  <si>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</si>
  <si>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</si>
  <si>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</si>
  <si>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</si>
  <si>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</si>
  <si>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</si>
  <si>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</si>
  <si>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</si>
  <si>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</si>
  <si>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</si>
  <si>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</si>
  <si>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</si>
  <si>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</si>
  <si>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</si>
  <si>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</si>
  <si>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</si>
  <si>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</si>
  <si>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</si>
  <si>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</si>
  <si>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</si>
  <si>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</si>
  <si>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</si>
  <si>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</si>
  <si>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</si>
  <si>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</si>
  <si>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</si>
  <si>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</si>
  <si>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</si>
  <si>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</si>
  <si>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</si>
  <si>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</si>
  <si>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</si>
  <si>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</si>
  <si>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</si>
  <si>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</si>
  <si>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</si>
  <si>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</si>
  <si>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</si>
  <si>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</si>
  <si>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</si>
  <si>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</si>
  <si>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</si>
  <si>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</si>
  <si>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</si>
  <si>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</si>
  <si>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</si>
  <si>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</si>
  <si>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</si>
  <si>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</si>
  <si>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</si>
  <si>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</si>
  <si>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</si>
  <si>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</si>
  <si>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</si>
  <si>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</si>
  <si>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</si>
  <si>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</si>
  <si>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</si>
  <si>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</si>
  <si>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</si>
  <si>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</si>
  <si>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</si>
  <si>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</si>
  <si>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</si>
  <si>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</si>
  <si>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</si>
  <si>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</si>
  <si>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</si>
  <si>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</si>
  <si>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</si>
  <si>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</si>
  <si>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</si>
  <si>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</si>
  <si>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</si>
  <si>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</si>
  <si>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</si>
  <si>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</si>
  <si>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</si>
  <si>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</si>
  <si>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</si>
  <si>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</si>
  <si>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</si>
  <si>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</si>
  <si>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</si>
  <si>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</si>
  <si>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</si>
  <si>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</si>
  <si>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</si>
  <si>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</si>
  <si>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</si>
  <si>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</si>
  <si>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</si>
  <si>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</si>
  <si>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</si>
  <si>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</si>
  <si>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</si>
  <si>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</si>
  <si>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</si>
  <si>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</si>
  <si>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</si>
  <si>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</si>
  <si>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</si>
  <si>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</si>
  <si>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</si>
  <si>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</si>
  <si>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</si>
  <si>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</si>
  <si>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</si>
  <si>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</si>
  <si>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</si>
  <si>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</si>
  <si>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</si>
  <si>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</si>
  <si>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</si>
  <si>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</si>
  <si>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</si>
  <si>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</si>
  <si>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</si>
  <si>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</si>
  <si>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</si>
  <si>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</si>
  <si>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</si>
  <si>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</si>
  <si>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</si>
  <si>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</si>
  <si>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</si>
  <si>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</si>
  <si>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</si>
  <si>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</si>
  <si>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</si>
  <si>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</si>
  <si>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</si>
  <si>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</si>
  <si>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</si>
  <si>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</si>
  <si>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</si>
  <si>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</si>
  <si>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</si>
  <si>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</si>
  <si>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</si>
  <si>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</si>
  <si>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</si>
  <si>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</si>
  <si>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</si>
  <si>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</si>
  <si>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</si>
  <si>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</si>
  <si>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</si>
  <si>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</si>
  <si>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</si>
  <si>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</si>
  <si>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</si>
  <si>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</si>
  <si>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</si>
  <si>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</si>
  <si>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</si>
  <si>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</si>
  <si>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</si>
  <si>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</si>
  <si>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</si>
  <si>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</si>
  <si>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</si>
  <si>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</si>
  <si>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</si>
  <si>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</si>
  <si>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</si>
  <si>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</si>
  <si>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</si>
  <si>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</si>
  <si>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</si>
  <si>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</si>
  <si>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</si>
  <si>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</si>
  <si>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</si>
  <si>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</si>
  <si>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</si>
  <si>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</si>
  <si>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</si>
  <si>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</si>
  <si>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</si>
  <si>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</si>
  <si>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</si>
  <si>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</si>
  <si>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</si>
  <si>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</si>
  <si>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</si>
  <si>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</si>
  <si>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</si>
  <si>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</si>
  <si>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</si>
  <si>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</si>
  <si>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</si>
  <si>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</si>
  <si>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</si>
  <si>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</si>
  <si>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</si>
  <si>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</si>
  <si>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</si>
  <si>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</si>
  <si>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</si>
  <si>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</si>
  <si>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</si>
  <si>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</si>
  <si>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</si>
  <si>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</si>
  <si>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</si>
  <si>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</si>
  <si>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</si>
  <si>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</si>
  <si>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</si>
  <si>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</si>
  <si>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</si>
  <si>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</si>
  <si>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</si>
  <si>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</si>
  <si>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</si>
  <si>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</si>
  <si>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</si>
  <si>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</si>
  <si>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</si>
  <si>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</si>
  <si>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</si>
  <si>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</si>
  <si>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</si>
  <si>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</si>
  <si>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</si>
  <si>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</si>
  <si>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</si>
  <si>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</si>
  <si>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</si>
  <si>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</si>
  <si>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</si>
  <si>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</si>
  <si>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</si>
  <si>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</si>
  <si>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</si>
  <si>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</si>
  <si>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</si>
  <si>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</si>
  <si>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</si>
  <si>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</si>
  <si>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</si>
  <si>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</si>
  <si>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</si>
  <si>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</si>
  <si>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</si>
  <si>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</si>
  <si>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</si>
  <si>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</si>
  <si>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</si>
  <si>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</si>
  <si>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</si>
  <si>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</si>
  <si>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</si>
  <si>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</si>
  <si>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</si>
  <si>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</si>
  <si>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</si>
  <si>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</si>
  <si>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</si>
  <si>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</si>
  <si>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</si>
  <si>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</si>
  <si>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</si>
  <si>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</si>
  <si>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</si>
  <si>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</si>
  <si>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</si>
  <si>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</si>
  <si>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</si>
  <si>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</si>
  <si>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</si>
  <si>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</si>
  <si>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</si>
  <si>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</si>
  <si>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</si>
  <si>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</si>
  <si>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</si>
  <si>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</si>
  <si>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</si>
  <si>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</si>
  <si>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</si>
  <si>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</si>
  <si>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</si>
  <si>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</si>
  <si>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</si>
  <si>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</si>
  <si>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</si>
  <si>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</si>
  <si>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</si>
  <si>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</si>
  <si>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</si>
  <si>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</si>
  <si>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</si>
  <si>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</si>
  <si>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</si>
  <si>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</si>
  <si>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</si>
  <si>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</si>
  <si>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</si>
  <si>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</si>
  <si>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</si>
  <si>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</si>
  <si>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</si>
  <si>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</si>
  <si>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</si>
  <si>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</si>
  <si>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</si>
  <si>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</si>
  <si>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</si>
  <si>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</si>
  <si>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</si>
  <si>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</si>
  <si>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</si>
  <si>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</si>
  <si>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</si>
  <si>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</si>
  <si>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</si>
  <si>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</si>
  <si>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</si>
  <si>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</si>
  <si>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</si>
  <si>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</si>
  <si>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</si>
  <si>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</si>
  <si>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</si>
  <si>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</si>
  <si>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</si>
  <si>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</si>
  <si>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</si>
  <si>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</si>
  <si>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</si>
  <si>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</si>
  <si>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</si>
  <si>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</si>
  <si>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</si>
  <si>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</si>
  <si>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</si>
  <si>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</si>
  <si>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</si>
  <si>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</si>
  <si>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</si>
  <si>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</si>
  <si>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</si>
  <si>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</si>
  <si>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</si>
  <si>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</si>
  <si>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</si>
  <si>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</si>
  <si>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</si>
  <si>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</si>
  <si>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</si>
  <si>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</si>
  <si>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</si>
  <si>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</si>
  <si>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</si>
  <si>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</si>
  <si>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</si>
  <si>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</si>
  <si>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</si>
  <si>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</si>
  <si>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</si>
  <si>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</si>
  <si>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</si>
  <si>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</si>
  <si>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</si>
  <si>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</si>
  <si>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</si>
  <si>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</si>
  <si>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</si>
  <si>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</si>
  <si>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</si>
  <si>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</si>
  <si>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</si>
  <si>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</si>
  <si>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</si>
  <si>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</si>
  <si>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</si>
  <si>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</si>
  <si>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</si>
  <si>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</si>
  <si>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</si>
  <si>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</si>
  <si>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</si>
  <si>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</si>
  <si>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</si>
  <si>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</si>
  <si>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</si>
  <si>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</si>
  <si>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</si>
  <si>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</si>
  <si>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</si>
  <si>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</si>
  <si>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</si>
  <si>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</si>
  <si>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</si>
  <si>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</si>
  <si>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</si>
  <si>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</si>
  <si>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</si>
  <si>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</si>
  <si>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</si>
  <si>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</si>
  <si>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</si>
  <si>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</si>
  <si>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</si>
  <si>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</si>
  <si>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</si>
  <si>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</si>
  <si>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</si>
  <si>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</si>
  <si>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</si>
  <si>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</si>
  <si>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</si>
  <si>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</si>
  <si>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</si>
  <si>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</si>
  <si>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</si>
  <si>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</si>
  <si>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</si>
  <si>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</si>
  <si>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</si>
  <si>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</si>
  <si>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</si>
  <si>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</si>
  <si>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</si>
  <si>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</si>
  <si>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</si>
  <si>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</si>
  <si>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</si>
  <si>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</si>
  <si>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</si>
  <si>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</si>
  <si>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</si>
  <si>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</si>
  <si>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</si>
  <si>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</si>
  <si>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</si>
  <si>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</si>
  <si>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</si>
  <si>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</si>
  <si>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</si>
  <si>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</si>
  <si>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</si>
  <si>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</si>
  <si>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</si>
  <si>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</si>
  <si>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</si>
  <si>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</si>
  <si>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</si>
  <si>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</si>
  <si>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</si>
  <si>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</si>
  <si>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</si>
  <si>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</si>
  <si>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</si>
  <si>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</si>
  <si>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</si>
  <si>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</si>
  <si>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</si>
  <si>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</si>
  <si>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</si>
  <si>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</si>
  <si>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</si>
  <si>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</si>
  <si>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</si>
  <si>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</si>
  <si>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</si>
  <si>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</si>
  <si>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</si>
  <si>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</si>
  <si>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</si>
  <si>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</si>
  <si>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</si>
  <si>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</si>
  <si>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</si>
  <si>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</si>
  <si>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</si>
  <si>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</si>
  <si>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</si>
  <si>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</si>
  <si>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</si>
  <si>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</si>
  <si>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</si>
  <si>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</si>
  <si>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</si>
  <si>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</si>
  <si>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</si>
  <si>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</si>
  <si>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</si>
  <si>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</si>
  <si>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</si>
  <si>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</si>
  <si>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</si>
  <si>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</si>
  <si>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</si>
  <si>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</si>
  <si>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</si>
  <si>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</si>
  <si>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</si>
  <si>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</si>
  <si>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</si>
  <si>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</si>
  <si>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</si>
  <si>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</si>
  <si>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</si>
  <si>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</si>
  <si>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</si>
  <si>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</si>
  <si>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</si>
  <si>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</si>
  <si>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</si>
  <si>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</si>
  <si>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</si>
  <si>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</si>
  <si>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</si>
  <si>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</si>
  <si>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</si>
  <si>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</si>
  <si>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</si>
  <si>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</si>
  <si>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</si>
  <si>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</si>
  <si>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</si>
  <si>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</si>
  <si>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</si>
  <si>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</si>
  <si>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</si>
  <si>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</si>
  <si>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</si>
  <si>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</si>
  <si>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</si>
  <si>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</si>
  <si>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</si>
  <si>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</si>
  <si>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</si>
  <si>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</si>
  <si>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</si>
  <si>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</si>
  <si>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</si>
  <si>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</si>
  <si>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</si>
  <si>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</si>
  <si>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</si>
  <si>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</si>
  <si>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</si>
  <si>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</si>
  <si>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</si>
  <si>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</si>
  <si>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</si>
  <si>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</si>
  <si>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</si>
  <si>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</si>
  <si>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</si>
  <si>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</si>
  <si>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</si>
  <si>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</si>
  <si>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</si>
  <si>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</si>
  <si>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</si>
  <si>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</si>
  <si>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</si>
  <si>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</si>
  <si>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</si>
  <si>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</si>
  <si>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</si>
  <si>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</si>
  <si>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</si>
  <si>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</si>
  <si>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</si>
  <si>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</si>
  <si>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</si>
  <si>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</si>
  <si>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</si>
  <si>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</si>
  <si>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</si>
  <si>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</si>
  <si>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</si>
  <si>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</si>
  <si>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</si>
  <si>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</si>
  <si>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</si>
  <si>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</si>
  <si>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</si>
  <si>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</si>
  <si>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</si>
  <si>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</si>
  <si>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</si>
  <si>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</si>
  <si>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</si>
  <si>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</si>
  <si>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</si>
  <si>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</si>
  <si>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</si>
  <si>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</si>
  <si>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</si>
  <si>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</si>
  <si>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</si>
  <si>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</si>
  <si>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</si>
  <si>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</si>
  <si>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</si>
  <si>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</si>
  <si>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</si>
  <si>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</si>
  <si>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</si>
  <si>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</si>
  <si>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</si>
  <si>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</si>
  <si>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</si>
  <si>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</si>
  <si>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</si>
  <si>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</si>
  <si>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</si>
  <si>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</si>
  <si>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</si>
  <si>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</si>
  <si>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</si>
  <si>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</si>
  <si>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</si>
  <si>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</si>
  <si>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</si>
  <si>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</si>
  <si>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</si>
  <si>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</si>
  <si>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</si>
  <si>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</si>
  <si>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</si>
  <si>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</si>
  <si>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</si>
  <si>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</si>
  <si>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</si>
  <si>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</si>
  <si>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</si>
  <si>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</si>
  <si>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</si>
  <si>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</si>
  <si>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</si>
  <si>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</si>
  <si>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</si>
  <si>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</si>
  <si>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</si>
  <si>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</si>
  <si>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</si>
  <si>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</si>
  <si>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</si>
  <si>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</si>
  <si>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</si>
  <si>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</si>
  <si>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</si>
  <si>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</si>
  <si>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</si>
  <si>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</si>
  <si>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</si>
  <si>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</si>
  <si>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</si>
  <si>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</si>
  <si>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</si>
  <si>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</si>
  <si>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</si>
  <si>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</si>
  <si>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</si>
  <si>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</si>
  <si>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</si>
  <si>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</si>
  <si>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</si>
  <si>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</si>
  <si>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</si>
  <si>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</si>
  <si>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</si>
  <si>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</si>
  <si>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</si>
  <si>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</si>
  <si>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</si>
  <si>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</si>
  <si>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</si>
  <si>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</si>
  <si>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</si>
  <si>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</si>
  <si>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</si>
  <si>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</si>
  <si>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</si>
  <si>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</si>
  <si>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</si>
  <si>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</si>
  <si>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</si>
  <si>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</si>
  <si>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</si>
  <si>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</si>
  <si>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</si>
  <si>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</si>
  <si>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</si>
  <si>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</si>
  <si>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</si>
  <si>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</si>
  <si>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</si>
  <si>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</si>
  <si>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</si>
  <si>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</si>
  <si>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</si>
  <si>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</si>
  <si>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</si>
  <si>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</si>
  <si>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</si>
  <si>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</si>
  <si>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</si>
  <si>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</si>
  <si>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</si>
  <si>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</si>
  <si>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</si>
  <si>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</si>
  <si>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</si>
  <si>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</si>
  <si>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</si>
  <si>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</si>
  <si>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</si>
  <si>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</si>
  <si>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</si>
  <si>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</si>
  <si>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</si>
  <si>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</si>
  <si>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</si>
  <si>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</si>
  <si>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</si>
  <si>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</si>
  <si>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</si>
  <si>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</si>
  <si>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</si>
  <si>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</si>
  <si>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</si>
  <si>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</si>
  <si>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</si>
  <si>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</si>
  <si>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</si>
  <si>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</si>
  <si>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</si>
  <si>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</si>
  <si>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</si>
  <si>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</si>
  <si>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</si>
  <si>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</si>
  <si>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</si>
  <si>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</si>
  <si>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</si>
  <si>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</si>
  <si>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</si>
  <si>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</si>
  <si>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</si>
  <si>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</si>
  <si>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</si>
  <si>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</si>
  <si>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</si>
  <si>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</si>
  <si>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</si>
  <si>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</si>
  <si>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</si>
  <si>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</si>
  <si>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</si>
  <si>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</si>
  <si>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</si>
  <si>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</si>
  <si>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</si>
  <si>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</si>
  <si>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</si>
  <si>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</si>
  <si>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</si>
  <si>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</si>
  <si>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</si>
  <si>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</si>
  <si>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</si>
  <si>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</si>
  <si>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</si>
  <si>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</si>
  <si>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</si>
  <si>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</si>
  <si>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</si>
  <si>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</si>
  <si>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</si>
  <si>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</si>
  <si>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</si>
  <si>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</si>
  <si>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</si>
  <si>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</si>
  <si>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</si>
  <si>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</si>
  <si>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</si>
  <si>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</si>
  <si>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</si>
  <si>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</si>
  <si>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</si>
  <si>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</si>
  <si>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</si>
  <si>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</si>
  <si>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</si>
  <si>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</si>
  <si>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</si>
  <si>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</si>
  <si>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</si>
  <si>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</si>
  <si>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</si>
  <si>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</si>
  <si>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</si>
  <si>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</si>
  <si>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</si>
  <si>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</si>
  <si>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</si>
  <si>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</si>
  <si>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</si>
  <si>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</si>
  <si>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</si>
  <si>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</si>
  <si>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</si>
  <si>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</si>
  <si>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</si>
  <si>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</si>
  <si>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</si>
  <si>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</si>
  <si>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</si>
  <si>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</si>
  <si>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</si>
  <si>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</si>
  <si>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</si>
  <si>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</si>
  <si>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</si>
  <si>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</si>
  <si>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</si>
  <si>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</si>
  <si>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</si>
  <si>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</si>
  <si>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</si>
  <si>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</si>
  <si>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</si>
  <si>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</si>
  <si>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</si>
  <si>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</si>
  <si>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</si>
  <si>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</si>
  <si>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</si>
  <si>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</si>
  <si>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</si>
  <si>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</si>
  <si>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</si>
  <si>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</si>
  <si>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</si>
  <si>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</si>
  <si>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</si>
  <si>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</si>
  <si>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</si>
  <si>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</si>
  <si>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</si>
  <si>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</si>
  <si>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</si>
  <si>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</si>
  <si>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</si>
  <si>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</si>
  <si>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</si>
  <si>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</si>
  <si>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</si>
  <si>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</si>
  <si>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</si>
  <si>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</si>
  <si>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</si>
  <si>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</si>
  <si>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</si>
  <si>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</si>
  <si>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</si>
  <si>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</si>
  <si>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</si>
  <si>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</si>
  <si>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</si>
  <si>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</si>
  <si>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</si>
  <si>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</si>
  <si>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</si>
  <si>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</si>
  <si>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</si>
  <si>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</si>
  <si>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</si>
  <si>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</si>
  <si>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</si>
  <si>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</si>
  <si>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</si>
  <si>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</si>
  <si>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</si>
  <si>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</si>
  <si>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</si>
  <si>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</si>
  <si>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</si>
  <si>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</si>
  <si>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</si>
  <si>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</si>
  <si>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</si>
  <si>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</si>
  <si>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</si>
  <si>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</si>
  <si>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</si>
  <si>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</si>
  <si>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</si>
  <si>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</si>
  <si>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</si>
  <si>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</si>
  <si>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</si>
  <si>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</si>
  <si>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</si>
  <si>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</si>
  <si>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</si>
  <si>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</si>
  <si>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</si>
  <si>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</si>
  <si>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</si>
  <si>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</si>
  <si>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</si>
  <si>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</si>
  <si>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</si>
  <si>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</si>
  <si>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</si>
  <si>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</si>
  <si>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</si>
  <si>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</si>
  <si>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</si>
  <si>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</si>
  <si>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</si>
  <si>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</si>
  <si>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</si>
  <si>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</si>
  <si>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</si>
  <si>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</si>
  <si>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</si>
  <si>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</si>
  <si>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</si>
  <si>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</si>
  <si>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</si>
  <si>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</si>
  <si>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</si>
  <si>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</si>
  <si>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</si>
  <si>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</si>
  <si>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</si>
  <si>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</si>
  <si>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</si>
  <si>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</si>
  <si>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</si>
  <si>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</si>
  <si>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</si>
  <si>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</si>
  <si>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</si>
  <si>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</si>
  <si>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</si>
  <si>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</si>
  <si>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</si>
  <si>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</si>
  <si>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</si>
  <si>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</si>
  <si>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</si>
  <si>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</si>
  <si>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</si>
  <si>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</si>
  <si>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</si>
  <si>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</si>
  <si>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</si>
  <si>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</si>
  <si>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</si>
  <si>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</si>
  <si>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</si>
  <si>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</si>
  <si>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</si>
  <si>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</si>
  <si>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</si>
  <si>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</si>
  <si>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</si>
  <si>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</si>
  <si>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</si>
  <si>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</si>
  <si>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</si>
  <si>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</si>
  <si>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</si>
  <si>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</si>
  <si>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</si>
  <si>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</si>
  <si>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</si>
  <si>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</si>
  <si>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</si>
  <si>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</si>
  <si>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</si>
  <si>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</si>
  <si>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</si>
  <si>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</si>
  <si>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</si>
  <si>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</si>
  <si>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</si>
  <si>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</si>
  <si>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</si>
  <si>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</si>
  <si>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</si>
  <si>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</si>
  <si>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</si>
  <si>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</si>
  <si>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</si>
  <si>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</si>
  <si>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</si>
  <si>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</si>
  <si>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</si>
  <si>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</si>
  <si>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</si>
  <si>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</si>
  <si>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</si>
  <si>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</si>
  <si>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</si>
  <si>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</si>
  <si>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</si>
  <si>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</si>
  <si>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</si>
  <si>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</si>
  <si>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</si>
  <si>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</si>
  <si>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</si>
  <si>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</si>
  <si>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</si>
  <si>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</si>
  <si>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</si>
  <si>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</si>
  <si>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</si>
  <si>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</si>
  <si>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</si>
  <si>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</si>
  <si>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</si>
  <si>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</si>
  <si>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</si>
  <si>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</si>
  <si>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</si>
  <si>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</si>
  <si>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</si>
  <si>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</si>
  <si>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</si>
  <si>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</si>
  <si>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</si>
  <si>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</si>
  <si>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</si>
  <si>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</si>
  <si>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</si>
  <si>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</si>
  <si>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</si>
  <si>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</si>
  <si>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</si>
  <si>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</si>
  <si>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</si>
  <si>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</si>
  <si>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</si>
  <si>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</si>
  <si>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</si>
  <si>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</si>
  <si>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</si>
  <si>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</si>
  <si>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</si>
  <si>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</si>
  <si>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</si>
  <si>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</si>
  <si>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</si>
  <si>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</si>
  <si>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</si>
  <si>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</si>
  <si>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</si>
  <si>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</si>
  <si>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</si>
  <si>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</si>
  <si>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</si>
  <si>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</si>
  <si>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</si>
  <si>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</si>
  <si>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</si>
  <si>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</si>
  <si>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</si>
  <si>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</si>
  <si>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</si>
  <si>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</si>
  <si>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</si>
  <si>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</si>
  <si>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</si>
  <si>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</si>
  <si>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</si>
  <si>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</si>
  <si>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</si>
  <si>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</si>
  <si>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</si>
  <si>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</si>
  <si>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</si>
  <si>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</si>
  <si>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</si>
  <si>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</si>
  <si>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</si>
  <si>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</si>
  <si>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</si>
  <si>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</si>
  <si>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</si>
  <si>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</si>
  <si>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</si>
  <si>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</si>
  <si>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</si>
  <si>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</si>
  <si>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</si>
  <si>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</si>
  <si>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</si>
  <si>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</si>
  <si>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</si>
  <si>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</si>
  <si>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</si>
  <si>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</si>
  <si>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</si>
  <si>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</si>
  <si>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</si>
  <si>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</si>
  <si>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</si>
  <si>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</si>
  <si>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</si>
  <si>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</si>
  <si>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</si>
  <si>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</si>
  <si>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</si>
  <si>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</si>
  <si>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</si>
  <si>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</si>
  <si>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</si>
  <si>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</si>
  <si>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</si>
  <si>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</si>
  <si>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</si>
  <si>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</si>
  <si>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</si>
  <si>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</si>
  <si>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</si>
  <si>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</si>
  <si>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</si>
  <si>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</si>
  <si>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</si>
  <si>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</si>
  <si>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</si>
  <si>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</si>
  <si>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</si>
  <si>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</si>
  <si>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</si>
  <si>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</si>
  <si>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</si>
  <si>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</si>
  <si>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</si>
  <si>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</si>
  <si>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</si>
  <si>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</si>
  <si>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</si>
  <si>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</si>
  <si>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</si>
  <si>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</si>
  <si>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</si>
  <si>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</si>
  <si>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</si>
  <si>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</si>
  <si>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</si>
  <si>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</si>
  <si>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</si>
  <si>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</si>
  <si>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</si>
  <si>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</si>
  <si>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</si>
  <si>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</si>
  <si>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</si>
  <si>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</si>
  <si>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</si>
  <si>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</si>
  <si>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</si>
  <si>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</si>
  <si>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</si>
  <si>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</si>
  <si>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</si>
  <si>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</si>
  <si>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</si>
  <si>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</si>
  <si>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</si>
  <si>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</si>
  <si>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</si>
  <si>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</si>
  <si>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</si>
  <si>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</si>
  <si>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</si>
  <si>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</si>
  <si>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</si>
  <si>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</si>
  <si>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</si>
  <si>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</si>
  <si>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</si>
  <si>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</si>
  <si>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</si>
  <si>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</si>
  <si>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</si>
  <si>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</si>
  <si>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</si>
  <si>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</si>
  <si>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</si>
  <si>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</si>
  <si>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</si>
  <si>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</si>
  <si>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</si>
  <si>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</si>
  <si>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</si>
  <si>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</si>
  <si>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</si>
  <si>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</si>
  <si>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</si>
  <si>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</si>
  <si>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</si>
  <si>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</si>
  <si>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</si>
  <si>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</si>
  <si>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</si>
  <si>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</si>
  <si>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</si>
  <si>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</si>
  <si>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</si>
  <si>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</si>
  <si>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</si>
  <si>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</si>
  <si>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</si>
  <si>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</si>
  <si>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</si>
  <si>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</si>
  <si>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</si>
  <si>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</si>
  <si>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</si>
  <si>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</si>
  <si>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</si>
  <si>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</si>
  <si>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</si>
  <si>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</si>
  <si>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</si>
  <si>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</si>
  <si>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</si>
  <si>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</si>
  <si>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</si>
  <si>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</si>
  <si>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</si>
  <si>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</si>
  <si>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</si>
  <si>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</si>
  <si>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</si>
  <si>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</si>
  <si>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</si>
  <si>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</si>
  <si>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</si>
  <si>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</si>
  <si>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</si>
  <si>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</si>
  <si>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</si>
  <si>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</si>
  <si>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</si>
  <si>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</si>
  <si>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</si>
  <si>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</si>
  <si>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</si>
  <si>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</si>
  <si>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</si>
  <si>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</si>
  <si>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</si>
  <si>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</si>
  <si>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</si>
  <si>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</si>
  <si>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</si>
  <si>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</si>
  <si>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</si>
  <si>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</si>
  <si>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</si>
  <si>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</si>
  <si>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</si>
  <si>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</si>
  <si>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</si>
  <si>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</si>
  <si>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</si>
  <si>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</si>
  <si>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</si>
  <si>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</si>
  <si>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</si>
  <si>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</si>
  <si>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</si>
  <si>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</si>
  <si>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</si>
  <si>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</si>
  <si>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</si>
  <si>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</si>
  <si>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</si>
  <si>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</si>
  <si>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</si>
  <si>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</si>
  <si>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</si>
  <si>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</si>
  <si>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</si>
  <si>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</si>
  <si>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</si>
  <si>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</si>
  <si>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</si>
  <si>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</si>
  <si>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</si>
  <si>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</si>
  <si>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</si>
  <si>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</si>
  <si>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</si>
  <si>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</si>
  <si>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</si>
  <si>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</si>
  <si>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</si>
  <si>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</si>
  <si>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</si>
  <si>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</si>
  <si>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</si>
  <si>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</si>
  <si>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</si>
  <si>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</si>
  <si>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</si>
  <si>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</si>
  <si>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</si>
  <si>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</si>
  <si>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</si>
  <si>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</si>
  <si>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</si>
  <si>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</si>
  <si>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</si>
  <si>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</si>
  <si>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</si>
  <si>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</si>
  <si>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</si>
  <si>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</si>
  <si>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</si>
  <si>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</si>
  <si>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</si>
  <si>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</si>
  <si>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</si>
  <si>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</si>
  <si>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</si>
  <si>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</si>
  <si>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</si>
  <si>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</si>
  <si>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</si>
  <si>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</si>
  <si>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</si>
  <si>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</si>
  <si>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</si>
  <si>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</si>
  <si>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</si>
  <si>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</si>
  <si>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</si>
  <si>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</si>
  <si>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</si>
  <si>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</si>
  <si>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</si>
  <si>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</si>
  <si>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</si>
  <si>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</si>
  <si>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</si>
  <si>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</si>
  <si>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</si>
  <si>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</si>
  <si>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</si>
  <si>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</si>
  <si>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</si>
  <si>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</si>
  <si>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</si>
  <si>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</si>
  <si>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</si>
  <si>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</si>
  <si>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</si>
  <si>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</si>
  <si>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</si>
  <si>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</si>
  <si>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</si>
  <si>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</si>
  <si>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</si>
  <si>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</si>
  <si>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</si>
  <si>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</si>
  <si>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</si>
  <si>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</si>
  <si>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</si>
  <si>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</si>
  <si>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</si>
  <si>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</si>
  <si>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</si>
  <si>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</si>
  <si>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</si>
  <si>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</si>
  <si>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</si>
  <si>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</si>
  <si>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</si>
  <si>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</si>
  <si>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</si>
  <si>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</si>
  <si>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</si>
  <si>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</si>
  <si>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</si>
  <si>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</si>
  <si>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</si>
  <si>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</si>
  <si>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</si>
  <si>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</si>
  <si>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</si>
  <si>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</si>
  <si>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</si>
  <si>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</si>
  <si>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</si>
  <si>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</si>
  <si>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</si>
  <si>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</si>
  <si>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</si>
  <si>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</si>
  <si>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</si>
  <si>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</si>
  <si>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</si>
  <si>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</si>
  <si>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</si>
  <si>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</si>
  <si>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</si>
  <si>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</si>
  <si>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</si>
  <si>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</si>
  <si>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</si>
  <si>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</si>
  <si>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</si>
  <si>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</si>
  <si>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</si>
  <si>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</si>
  <si>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</si>
  <si>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</si>
  <si>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</si>
  <si>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</si>
  <si>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</si>
  <si>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</si>
  <si>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</si>
  <si>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</si>
  <si>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</si>
  <si>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</si>
  <si>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</si>
  <si>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</si>
  <si>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</si>
  <si>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</si>
  <si>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</si>
  <si>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</si>
  <si>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</si>
  <si>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</si>
  <si>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</si>
  <si>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</si>
  <si>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</si>
  <si>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</si>
  <si>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</si>
  <si>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</si>
  <si>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</si>
  <si>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</si>
  <si>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</si>
  <si>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</si>
  <si>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</si>
  <si>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</si>
  <si>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</si>
  <si>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</si>
  <si>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</si>
  <si>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</si>
  <si>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</si>
  <si>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</si>
  <si>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</si>
  <si>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</si>
  <si>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</si>
  <si>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</si>
  <si>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</si>
  <si>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</si>
  <si>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</si>
  <si>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</si>
  <si>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</si>
  <si>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</si>
  <si>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</si>
  <si>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</si>
  <si>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</si>
  <si>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</si>
  <si>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</si>
  <si>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</si>
  <si>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</si>
  <si>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</si>
  <si>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</si>
  <si>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</si>
  <si>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</si>
  <si>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</si>
  <si>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</si>
  <si>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</si>
  <si>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</si>
  <si>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</si>
  <si>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</si>
  <si>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</si>
  <si>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</si>
  <si>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</si>
  <si>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</si>
  <si>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</si>
  <si>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</si>
  <si>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</si>
  <si>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</si>
  <si>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</si>
  <si>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</si>
  <si>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</si>
  <si>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</si>
  <si>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</si>
  <si>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</si>
  <si>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</si>
  <si>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</si>
  <si>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</si>
  <si>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</si>
  <si>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</si>
  <si>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</si>
  <si>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</si>
  <si>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</si>
  <si>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</si>
  <si>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</si>
  <si>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</si>
  <si>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</si>
  <si>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</si>
  <si>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</si>
  <si>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</si>
  <si>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</si>
  <si>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</si>
  <si>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</si>
  <si>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</si>
  <si>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</si>
  <si>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</si>
  <si>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</si>
  <si>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</si>
  <si>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</si>
  <si>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</si>
  <si>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</si>
  <si>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</si>
  <si>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</si>
  <si>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</si>
  <si>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</si>
  <si>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</si>
  <si>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</si>
  <si>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</si>
  <si>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</si>
  <si>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</si>
  <si>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</si>
  <si>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</si>
  <si>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</si>
  <si>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</si>
  <si>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</si>
  <si>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</si>
  <si>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</si>
  <si>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</si>
  <si>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</si>
  <si>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</si>
  <si>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</si>
  <si>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</si>
  <si>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</si>
  <si>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</si>
  <si>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</si>
  <si>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</si>
  <si>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</si>
  <si>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</si>
  <si>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</si>
  <si>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</si>
  <si>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</si>
  <si>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</si>
  <si>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</si>
  <si>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</si>
  <si>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</si>
  <si>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</si>
  <si>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</si>
  <si>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</si>
  <si>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</si>
  <si>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</si>
  <si>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</si>
  <si>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</si>
  <si>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</si>
  <si>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</si>
  <si>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</si>
  <si>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</si>
  <si>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</si>
  <si>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</si>
  <si>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</si>
  <si>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</si>
  <si>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</si>
  <si>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</si>
  <si>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</si>
  <si>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</si>
  <si>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</si>
  <si>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</si>
  <si>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</si>
  <si>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</si>
  <si>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</si>
  <si>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</si>
  <si>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</si>
  <si>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</si>
  <si>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</si>
  <si>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</si>
  <si>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</si>
  <si>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</si>
  <si>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</si>
  <si>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</si>
  <si>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</si>
  <si>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</si>
  <si>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</si>
  <si>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</si>
  <si>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</si>
  <si>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</si>
  <si>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</si>
  <si>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</si>
  <si>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</si>
  <si>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</si>
  <si>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</si>
  <si>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</si>
  <si>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</si>
  <si>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</si>
  <si>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</si>
  <si>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</si>
  <si>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</si>
  <si>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</si>
  <si>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</si>
  <si>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</si>
  <si>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</si>
  <si>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</si>
  <si>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</si>
  <si>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</si>
  <si>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</si>
  <si>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</si>
  <si>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</si>
  <si>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</si>
  <si>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</si>
  <si>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</si>
  <si>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</si>
  <si>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</si>
  <si>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</si>
  <si>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</si>
  <si>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</si>
  <si>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</si>
  <si>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</si>
  <si>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</si>
  <si>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</si>
  <si>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</si>
  <si>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</si>
  <si>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</si>
  <si>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</si>
  <si>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</si>
  <si>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</si>
  <si>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</si>
  <si>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</si>
  <si>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</si>
  <si>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</si>
  <si>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</si>
  <si>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</si>
  <si>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</si>
  <si>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</si>
  <si>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</si>
  <si>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</si>
  <si>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</si>
  <si>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</si>
  <si>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</si>
  <si>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</si>
  <si>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</si>
  <si>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</si>
  <si>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</si>
  <si>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</si>
  <si>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</si>
  <si>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</si>
  <si>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</si>
  <si>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</si>
  <si>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</si>
  <si>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</si>
  <si>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</si>
  <si>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</si>
  <si>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</si>
  <si>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</si>
  <si>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</si>
  <si>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</si>
  <si>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</si>
  <si>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</si>
  <si>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</si>
  <si>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</si>
  <si>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</si>
  <si>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</si>
  <si>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</si>
  <si>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</si>
  <si>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</si>
  <si>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</si>
  <si>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</si>
  <si>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</si>
  <si>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</si>
  <si>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</si>
  <si>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</si>
  <si>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</si>
  <si>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</si>
  <si>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</si>
  <si>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</si>
  <si>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</si>
  <si>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</si>
  <si>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</si>
  <si>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</si>
  <si>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</si>
  <si>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</si>
  <si>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</si>
  <si>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</si>
  <si>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</si>
  <si>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</si>
  <si>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</si>
  <si>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</si>
  <si>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</si>
  <si>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</si>
  <si>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</si>
  <si>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</si>
  <si>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</si>
  <si>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</si>
  <si>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</si>
  <si>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</si>
  <si>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</si>
  <si>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</si>
  <si>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</si>
  <si>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</si>
  <si>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</si>
  <si>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</si>
  <si>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</si>
  <si>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</si>
  <si>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</si>
  <si>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</si>
  <si>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</si>
  <si>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</si>
  <si>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</si>
  <si>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</si>
  <si>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</si>
  <si>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</si>
  <si>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</si>
  <si>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</si>
  <si>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</si>
  <si>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</si>
  <si>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</si>
  <si>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</si>
  <si>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</si>
  <si>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</si>
  <si>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</si>
  <si>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</si>
  <si>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</si>
  <si>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</si>
  <si>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</si>
  <si>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</si>
  <si>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</si>
  <si>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</si>
  <si>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</si>
  <si>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</si>
  <si>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</si>
  <si>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</si>
  <si>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</si>
  <si>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</si>
  <si>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</si>
  <si>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</si>
  <si>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</si>
  <si>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</si>
  <si>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</si>
  <si>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</si>
  <si>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</si>
  <si>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</si>
  <si>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</si>
  <si>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</si>
  <si>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</si>
  <si>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</si>
  <si>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</si>
  <si>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</si>
  <si>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</si>
  <si>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</si>
  <si>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</si>
  <si>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</si>
  <si>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</si>
  <si>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</si>
  <si>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</si>
  <si>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</si>
  <si>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</si>
  <si>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</si>
  <si>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</si>
  <si>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</si>
  <si>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</si>
  <si>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</si>
  <si>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</si>
  <si>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</si>
  <si>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</si>
  <si>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</si>
  <si>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</si>
  <si>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</si>
  <si>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</si>
  <si>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</si>
  <si>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</si>
  <si>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</si>
  <si>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</si>
  <si>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</si>
  <si>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</si>
  <si>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</si>
  <si>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</si>
  <si>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</si>
  <si>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</si>
  <si>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</si>
  <si>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</si>
  <si>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</si>
  <si>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</si>
  <si>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</si>
  <si>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</si>
  <si>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</si>
  <si>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</si>
  <si>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</si>
  <si>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</si>
  <si>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</si>
  <si>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</si>
  <si>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</si>
  <si>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</si>
  <si>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</si>
  <si>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</si>
  <si>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</si>
  <si>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</si>
  <si>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</si>
  <si>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</si>
  <si>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</si>
  <si>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</si>
  <si>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</si>
  <si>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</si>
  <si>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</si>
  <si>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</si>
  <si>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</si>
  <si>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</si>
  <si>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</si>
  <si>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</si>
  <si>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</si>
  <si>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</si>
  <si>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</si>
  <si>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</si>
  <si>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</si>
  <si>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</si>
  <si>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</si>
  <si>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</si>
  <si>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</si>
  <si>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</si>
  <si>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</si>
  <si>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</si>
  <si>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</si>
  <si>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</si>
  <si>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</si>
  <si>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</si>
  <si>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</si>
  <si>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</si>
  <si>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</si>
  <si>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</si>
  <si>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</si>
  <si>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</si>
  <si>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</si>
  <si>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</si>
  <si>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</si>
  <si>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</si>
  <si>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</si>
  <si>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</si>
  <si>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</si>
  <si>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</si>
  <si>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</si>
  <si>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</si>
  <si>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</si>
  <si>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</si>
  <si>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</si>
  <si>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</si>
  <si>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</si>
  <si>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</si>
  <si>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</si>
  <si>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</si>
  <si>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</si>
  <si>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</si>
  <si>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</si>
  <si>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</si>
  <si>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</si>
  <si>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</si>
  <si>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</si>
  <si>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</si>
  <si>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</si>
  <si>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</si>
  <si>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</si>
  <si>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</si>
  <si>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</si>
  <si>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</si>
  <si>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</si>
  <si>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</si>
  <si>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</si>
  <si>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</si>
  <si>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</si>
  <si>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</si>
  <si>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</si>
  <si>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</si>
  <si>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</si>
  <si>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</si>
  <si>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</si>
  <si>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</si>
  <si>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</si>
  <si>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</si>
  <si>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</si>
  <si>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</si>
  <si>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</si>
  <si>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</si>
  <si>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</si>
  <si>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</si>
  <si>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</si>
  <si>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</si>
  <si>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</si>
  <si>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</si>
  <si>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</si>
  <si>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</si>
  <si>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</si>
  <si>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</si>
  <si>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</si>
  <si>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</si>
  <si>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</si>
  <si>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</si>
  <si>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</si>
  <si>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</si>
  <si>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</si>
  <si>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</si>
  <si>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</si>
  <si>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</si>
  <si>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</si>
  <si>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</si>
  <si>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</si>
  <si>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</si>
  <si>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</si>
  <si>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</si>
  <si>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</si>
  <si>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</si>
  <si>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</si>
  <si>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</si>
  <si>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</si>
  <si>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</si>
  <si>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</si>
  <si>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</si>
  <si>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</si>
  <si>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</si>
  <si>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</si>
  <si>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</si>
  <si>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</si>
  <si>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</si>
  <si>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</si>
  <si>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</si>
  <si>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</si>
  <si>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</si>
  <si>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</si>
  <si>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</si>
  <si>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</si>
  <si>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</si>
  <si>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</si>
  <si>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</si>
  <si>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</si>
  <si>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</si>
  <si>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</si>
  <si>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</si>
  <si>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</si>
  <si>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</si>
  <si>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</si>
  <si>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</si>
  <si>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</si>
  <si>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</si>
  <si>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</si>
  <si>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</si>
  <si>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</si>
  <si>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</si>
  <si>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</si>
  <si>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</si>
  <si>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</si>
  <si>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</si>
  <si>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</si>
  <si>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</si>
  <si>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</si>
  <si>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</si>
  <si>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</si>
  <si>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</si>
  <si>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</si>
  <si>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</si>
  <si>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</si>
  <si>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</si>
  <si>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</si>
  <si>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</si>
  <si>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</si>
  <si>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</si>
  <si>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</si>
  <si>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</si>
  <si>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</si>
  <si>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</si>
  <si>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</si>
  <si>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</si>
  <si>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</si>
  <si>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</si>
  <si>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</si>
  <si>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</si>
  <si>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</si>
  <si>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</si>
  <si>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</si>
  <si>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</si>
  <si>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</si>
  <si>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</si>
  <si>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</si>
  <si>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</si>
  <si>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</si>
  <si>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</si>
  <si>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</si>
  <si>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</si>
  <si>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</si>
  <si>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</si>
  <si>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</si>
  <si>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</si>
  <si>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</si>
  <si>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</si>
  <si>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</si>
  <si>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</si>
  <si>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</si>
  <si>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</si>
  <si>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</si>
  <si>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</si>
  <si>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</si>
  <si>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</si>
  <si>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</si>
  <si>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</si>
  <si>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</si>
  <si>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</si>
  <si>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</si>
  <si>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</si>
  <si>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</si>
  <si>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</si>
  <si>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</si>
  <si>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</si>
  <si>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</si>
  <si>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</si>
  <si>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</si>
  <si>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</si>
  <si>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</si>
  <si>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</si>
  <si>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</si>
  <si>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</si>
  <si>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</si>
  <si>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</si>
  <si>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</si>
  <si>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</si>
  <si>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</si>
  <si>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</si>
  <si>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</si>
  <si>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</si>
  <si>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</si>
  <si>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</si>
  <si>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</si>
  <si>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</si>
  <si>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</si>
  <si>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</si>
  <si>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</si>
  <si>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</si>
  <si>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</si>
  <si>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</si>
  <si>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</si>
  <si>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</si>
  <si>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</si>
  <si>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</si>
  <si>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</si>
  <si>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</si>
  <si>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</si>
  <si>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</si>
  <si>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</si>
  <si>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</si>
  <si>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</si>
  <si>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</si>
  <si>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</si>
  <si>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</si>
  <si>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</si>
  <si>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</si>
  <si>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</si>
  <si>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</si>
  <si>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</si>
  <si>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</si>
  <si>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</si>
  <si>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</si>
  <si>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</si>
  <si>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</si>
  <si>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</si>
  <si>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</si>
  <si>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</si>
  <si>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</si>
  <si>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</si>
  <si>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</si>
  <si>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</si>
  <si>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</si>
  <si>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</si>
  <si>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</si>
  <si>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</si>
  <si>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</si>
  <si>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</si>
  <si>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</si>
  <si>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</si>
  <si>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</si>
  <si>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</si>
  <si>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</si>
  <si>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</si>
  <si>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</si>
  <si>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</si>
  <si>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</si>
  <si>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</si>
  <si>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</si>
  <si>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</si>
  <si>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</si>
  <si>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</si>
  <si>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</si>
  <si>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</si>
  <si>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</si>
  <si>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</si>
  <si>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</si>
  <si>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</si>
  <si>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</si>
  <si>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</si>
  <si>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</si>
  <si>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</si>
  <si>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</si>
  <si>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</si>
  <si>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</si>
  <si>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</si>
  <si>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</si>
  <si>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</si>
  <si>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</si>
  <si>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</si>
  <si>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</si>
  <si>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</si>
  <si>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</si>
  <si>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</si>
  <si>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</si>
  <si>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</si>
  <si>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</si>
  <si>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</si>
  <si>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</si>
  <si>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</si>
  <si>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</si>
  <si>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</si>
  <si>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</si>
  <si>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</si>
  <si>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</si>
  <si>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</si>
  <si>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</si>
  <si>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</si>
  <si>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</si>
  <si>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</si>
  <si>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</si>
  <si>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</si>
  <si>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</si>
  <si>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</si>
  <si>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</si>
  <si>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</si>
  <si>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</si>
  <si>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</si>
  <si>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</si>
  <si>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</si>
  <si>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</si>
  <si>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</si>
  <si>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</si>
  <si>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</si>
  <si>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</si>
  <si>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</si>
  <si>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</si>
  <si>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</si>
  <si>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</si>
  <si>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</si>
  <si>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</si>
  <si>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</si>
  <si>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</si>
  <si>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</si>
  <si>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</si>
  <si>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</si>
  <si>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</si>
  <si>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</si>
  <si>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</si>
  <si>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</si>
  <si>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</si>
  <si>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</si>
  <si>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</si>
  <si>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</si>
  <si>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</si>
  <si>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</si>
  <si>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</si>
  <si>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</si>
  <si>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</si>
  <si>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</si>
  <si>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</si>
  <si>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</si>
  <si>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</si>
  <si>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</si>
  <si>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</si>
  <si>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</si>
  <si>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</si>
  <si>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</si>
  <si>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</si>
  <si>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</si>
  <si>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</si>
  <si>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</si>
  <si>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</si>
  <si>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</si>
  <si>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</si>
  <si>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</si>
  <si>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</si>
  <si>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</si>
  <si>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</si>
  <si>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</si>
  <si>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</si>
  <si>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</si>
  <si>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</si>
  <si>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</si>
  <si>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</si>
  <si>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</si>
  <si>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</si>
  <si>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</si>
  <si>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</si>
  <si>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</si>
  <si>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</si>
  <si>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</si>
  <si>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</si>
  <si>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</si>
  <si>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</si>
  <si>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</si>
  <si>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</si>
  <si>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</si>
  <si>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</si>
  <si>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</si>
  <si>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</si>
  <si>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</si>
  <si>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</si>
  <si>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</si>
  <si>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</si>
  <si>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</si>
  <si>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</si>
  <si>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</si>
  <si>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</si>
  <si>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</si>
  <si>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</si>
  <si>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</si>
  <si>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</si>
  <si>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</si>
  <si>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</si>
  <si>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</si>
  <si>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</si>
  <si>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</si>
  <si>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</si>
  <si>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</si>
  <si>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</si>
  <si>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</si>
  <si>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</si>
  <si>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</si>
  <si>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</si>
  <si>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</si>
  <si>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</si>
  <si>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</si>
  <si>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</si>
  <si>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</si>
  <si>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</si>
  <si>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</si>
  <si>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</si>
  <si>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</si>
  <si>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</si>
  <si>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</si>
  <si>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</si>
  <si>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</si>
  <si>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</si>
  <si>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</si>
  <si>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</si>
  <si>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</si>
  <si>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</si>
  <si>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</si>
  <si>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</si>
  <si>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</si>
  <si>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</si>
  <si>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</si>
  <si>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</si>
  <si>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</si>
  <si>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</si>
  <si>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</si>
  <si>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</si>
  <si>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</si>
  <si>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</si>
  <si>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</si>
  <si>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</si>
  <si>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</si>
  <si>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</si>
  <si>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</si>
  <si>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</si>
  <si>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</si>
  <si>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</si>
  <si>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</si>
  <si>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</si>
  <si>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</si>
  <si>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</si>
  <si>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</si>
  <si>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</si>
  <si>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</si>
  <si>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</si>
  <si>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</si>
  <si>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</si>
  <si>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</si>
  <si>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</si>
  <si>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</si>
  <si>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</si>
  <si>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</si>
  <si>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</si>
  <si>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</si>
  <si>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</si>
  <si>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</si>
  <si>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</si>
  <si>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</si>
  <si>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</si>
  <si>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</si>
  <si>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</si>
  <si>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</si>
  <si>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</si>
  <si>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</si>
  <si>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</si>
  <si>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</si>
  <si>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</si>
  <si>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</si>
  <si>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</si>
  <si>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</si>
  <si>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</si>
  <si>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</si>
  <si>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</si>
  <si>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</si>
  <si>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</si>
  <si>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</si>
  <si>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</si>
  <si>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</si>
  <si>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</si>
  <si>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</si>
  <si>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</si>
  <si>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</si>
  <si>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</si>
  <si>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</si>
  <si>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</si>
  <si>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</si>
  <si>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</si>
  <si>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</si>
  <si>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</si>
  <si>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</si>
  <si>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</si>
  <si>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</si>
  <si>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</si>
  <si>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</si>
  <si>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</si>
  <si>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</si>
  <si>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</si>
  <si>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</si>
  <si>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</si>
  <si>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</si>
  <si>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</si>
  <si>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</si>
  <si>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</si>
  <si>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</si>
  <si>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</si>
  <si>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</si>
  <si>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</si>
  <si>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</si>
  <si>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</si>
  <si>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</si>
  <si>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</si>
  <si>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</si>
  <si>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</si>
  <si>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</si>
  <si>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</si>
  <si>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</si>
  <si>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</si>
  <si>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</si>
  <si>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</si>
  <si>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</si>
  <si>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</si>
  <si>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</si>
  <si>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</si>
  <si>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</si>
  <si>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</si>
  <si>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</si>
  <si>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</si>
  <si>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</si>
  <si>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</si>
  <si>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</si>
  <si>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</si>
  <si>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</si>
  <si>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</si>
  <si>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</si>
  <si>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</si>
  <si>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</si>
  <si>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</si>
  <si>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</si>
  <si>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</si>
  <si>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</si>
  <si>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</si>
  <si>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</si>
  <si>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</si>
  <si>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</si>
  <si>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</si>
  <si>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</si>
  <si>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</si>
  <si>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</si>
  <si>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</si>
  <si>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</si>
  <si>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</si>
  <si>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</si>
  <si>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</si>
  <si>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</si>
  <si>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</si>
  <si>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</si>
  <si>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</si>
  <si>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</si>
  <si>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</si>
  <si>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</si>
  <si>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</si>
  <si>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</si>
  <si>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</si>
  <si>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</si>
  <si>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</si>
  <si>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</si>
  <si>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</si>
  <si>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</si>
  <si>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</si>
  <si>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</si>
  <si>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</si>
  <si>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</si>
  <si>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</si>
  <si>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</si>
  <si>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</si>
  <si>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</si>
  <si>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</si>
  <si>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</si>
  <si>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</si>
  <si>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</si>
  <si>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</si>
  <si>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</si>
  <si>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</si>
  <si>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</si>
  <si>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</si>
  <si>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</si>
  <si>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</si>
  <si>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</si>
  <si>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</si>
  <si>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</si>
  <si>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</si>
  <si>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</si>
  <si>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</si>
  <si>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</si>
  <si>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</si>
  <si>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</si>
  <si>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</si>
  <si>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</si>
  <si>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</si>
  <si>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</si>
  <si>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</si>
  <si>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</si>
  <si>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</si>
  <si>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</si>
  <si>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</si>
  <si>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</si>
  <si>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</si>
  <si>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</si>
  <si>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</si>
  <si>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</si>
  <si>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</si>
  <si>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</si>
  <si>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</si>
  <si>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</si>
  <si>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</si>
  <si>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</si>
  <si>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</si>
  <si>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</si>
  <si>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</si>
  <si>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</si>
  <si>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</si>
  <si>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</si>
  <si>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</si>
  <si>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</si>
  <si>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</si>
  <si>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</si>
  <si>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</si>
  <si>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</si>
  <si>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</si>
  <si>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</si>
  <si>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</si>
  <si>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</si>
  <si>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</si>
  <si>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</si>
  <si>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</si>
  <si>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</si>
  <si>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</si>
  <si>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</si>
  <si>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</si>
  <si>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</si>
  <si>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</si>
  <si>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</si>
  <si>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</si>
  <si>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</si>
  <si>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</si>
  <si>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</si>
  <si>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</si>
  <si>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</si>
  <si>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</si>
  <si>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</si>
  <si>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</si>
  <si>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</si>
  <si>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</si>
  <si>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</si>
  <si>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</si>
  <si>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</si>
  <si>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</si>
  <si>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</si>
  <si>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</si>
  <si>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</si>
  <si>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</si>
  <si>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</si>
  <si>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</si>
  <si>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</si>
  <si>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</si>
  <si>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</si>
  <si>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</si>
  <si>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</si>
  <si>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</si>
  <si>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</si>
  <si>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</si>
  <si>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</si>
  <si>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</si>
  <si>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</si>
  <si>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</si>
  <si>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</si>
  <si>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</si>
  <si>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</si>
  <si>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</si>
  <si>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</si>
  <si>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</si>
  <si>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</si>
  <si>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</si>
  <si>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</si>
  <si>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</si>
  <si>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</si>
  <si>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</si>
  <si>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</si>
  <si>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</si>
  <si>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</si>
  <si>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</si>
  <si>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</si>
  <si>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</si>
  <si>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</si>
  <si>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</si>
  <si>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</si>
  <si>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</si>
  <si>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</si>
  <si>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</si>
  <si>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</si>
  <si>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</si>
  <si>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</si>
  <si>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</si>
  <si>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</si>
  <si>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</si>
  <si>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</si>
  <si>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</si>
  <si>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</si>
  <si>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</si>
  <si>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</si>
  <si>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</si>
  <si>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</si>
  <si>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</si>
  <si>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</si>
  <si>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</si>
  <si>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</si>
  <si>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</si>
  <si>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</si>
  <si>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</si>
  <si>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</si>
  <si>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</si>
  <si>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</si>
  <si>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</si>
  <si>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</si>
  <si>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</si>
  <si>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</si>
  <si>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</si>
  <si>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</si>
  <si>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</si>
  <si>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</si>
  <si>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</si>
  <si>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</si>
  <si>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</si>
  <si>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</si>
  <si>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</si>
  <si>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</si>
  <si>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</si>
  <si>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</si>
  <si>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</si>
  <si>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</si>
  <si>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</si>
  <si>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</si>
  <si>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</si>
  <si>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</si>
  <si>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</si>
  <si>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</si>
  <si>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</si>
  <si>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</si>
  <si>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</si>
  <si>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</si>
  <si>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</si>
  <si>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</si>
  <si>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</si>
  <si>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</si>
  <si>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</si>
  <si>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</si>
  <si>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</si>
  <si>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</si>
  <si>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</si>
  <si>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</si>
  <si>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</si>
  <si>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</si>
  <si>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</si>
  <si>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</si>
  <si>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</si>
  <si>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</si>
  <si>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</si>
  <si>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</si>
  <si>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</si>
  <si>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</si>
  <si>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</si>
  <si>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</si>
  <si>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</si>
  <si>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</si>
  <si>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</si>
  <si>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</si>
  <si>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</si>
  <si>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</si>
  <si>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</si>
  <si>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</si>
  <si>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</si>
  <si>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</si>
  <si>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</si>
  <si>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</si>
  <si>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</si>
  <si>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</si>
  <si>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</si>
  <si>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</si>
  <si>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</si>
  <si>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</si>
  <si>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</si>
  <si>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</si>
  <si>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</si>
  <si>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</si>
  <si>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</si>
  <si>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</si>
  <si>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</si>
  <si>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</si>
  <si>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</si>
  <si>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</si>
  <si>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</si>
  <si>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</si>
  <si>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</si>
  <si>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</si>
  <si>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</si>
  <si>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</si>
  <si>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</si>
  <si>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</si>
  <si>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</si>
  <si>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</si>
  <si>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</si>
  <si>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</si>
  <si>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</si>
  <si>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</si>
  <si>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</si>
  <si>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</si>
  <si>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</si>
  <si>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</si>
  <si>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</si>
  <si>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</si>
  <si>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</si>
  <si>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</si>
  <si>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</si>
  <si>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</si>
  <si>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</si>
  <si>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</si>
  <si>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</si>
  <si>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</si>
  <si>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</si>
  <si>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</si>
  <si>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</si>
  <si>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</si>
  <si>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</si>
  <si>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</si>
  <si>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</si>
  <si>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</si>
  <si>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</si>
  <si>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</si>
  <si>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</si>
  <si>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</si>
  <si>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</si>
  <si>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</si>
  <si>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</si>
  <si>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</si>
  <si>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</si>
  <si>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</si>
  <si>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</si>
  <si>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</si>
  <si>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</si>
  <si>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</si>
  <si>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</si>
  <si>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</si>
  <si>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</si>
  <si>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</si>
  <si>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</si>
  <si>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</si>
  <si>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</si>
  <si>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</si>
  <si>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</si>
  <si>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</si>
  <si>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</si>
  <si>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</si>
  <si>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</si>
  <si>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</si>
  <si>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</si>
  <si>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</si>
  <si>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</si>
  <si>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</si>
  <si>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</si>
  <si>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</si>
  <si>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</si>
  <si>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</si>
  <si>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</si>
  <si>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</si>
  <si>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</si>
  <si>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</si>
  <si>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</si>
  <si>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</si>
  <si>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</si>
  <si>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</si>
  <si>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</si>
  <si>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</si>
  <si>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</si>
  <si>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</si>
  <si>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</si>
  <si>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</si>
  <si>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</si>
  <si>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</si>
  <si>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</si>
  <si>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</si>
  <si>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</si>
  <si>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</si>
  <si>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</si>
  <si>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</si>
  <si>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</si>
  <si>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</si>
  <si>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</si>
  <si>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</si>
  <si>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</si>
  <si>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</si>
  <si>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</si>
  <si>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</si>
  <si>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</si>
  <si>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</si>
  <si>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</si>
  <si>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</si>
  <si>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</si>
  <si>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</si>
  <si>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</si>
  <si>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</si>
  <si>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</si>
  <si>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</si>
  <si>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</si>
  <si>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</si>
  <si>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</si>
  <si>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</si>
  <si>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</si>
  <si>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</si>
  <si>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</si>
  <si>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</si>
  <si>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</si>
  <si>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</si>
  <si>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</si>
  <si>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</si>
  <si>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</si>
  <si>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</si>
  <si>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</si>
  <si>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</si>
  <si>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</si>
  <si>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</si>
  <si>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</si>
  <si>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</si>
  <si>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</si>
  <si>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</si>
  <si>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</si>
  <si>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</si>
  <si>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</si>
  <si>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</si>
  <si>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</si>
  <si>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</si>
  <si>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</si>
  <si>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</si>
  <si>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</si>
  <si>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</si>
  <si>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</si>
  <si>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</si>
  <si>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</si>
  <si>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</si>
  <si>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</si>
  <si>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</si>
  <si>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</si>
  <si>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</si>
  <si>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</si>
  <si>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</si>
  <si>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</si>
  <si>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</si>
  <si>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</si>
  <si>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</si>
  <si>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</si>
  <si>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</si>
  <si>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</si>
  <si>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</si>
  <si>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</si>
  <si>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</si>
  <si>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</si>
  <si>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</si>
  <si>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</si>
  <si>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</si>
  <si>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</si>
  <si>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</si>
  <si>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</si>
  <si>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</si>
  <si>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</si>
  <si>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</si>
  <si>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</si>
  <si>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</si>
  <si>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</si>
  <si>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</si>
  <si>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</si>
  <si>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</si>
  <si>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</si>
  <si>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</si>
  <si>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</si>
  <si>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</si>
  <si>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</si>
  <si>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</si>
  <si>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</si>
  <si>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</si>
  <si>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</si>
  <si>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</si>
  <si>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</si>
  <si>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</si>
  <si>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</si>
  <si>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</si>
  <si>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</si>
  <si>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</si>
  <si>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</si>
  <si>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</si>
  <si>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</si>
  <si>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</si>
  <si>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</si>
  <si>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</si>
  <si>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</si>
  <si>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</si>
  <si>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</si>
  <si>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</si>
  <si>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</si>
  <si>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</si>
  <si>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</si>
  <si>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</si>
  <si>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</si>
  <si>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</si>
  <si>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</si>
  <si>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</si>
  <si>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</si>
  <si>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</si>
  <si>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</si>
  <si>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</si>
  <si>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</si>
  <si>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</si>
  <si>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</si>
  <si>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</si>
  <si>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</si>
  <si>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</si>
  <si>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</si>
  <si>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</si>
  <si>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</si>
  <si>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</si>
  <si>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</si>
  <si>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</si>
  <si>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</si>
  <si>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</si>
  <si>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</si>
  <si>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</si>
  <si>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</si>
  <si>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</si>
  <si>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</si>
  <si>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</si>
  <si>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</si>
  <si>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</si>
  <si>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</si>
  <si>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</si>
  <si>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</si>
  <si>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</si>
  <si>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</si>
  <si>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</si>
  <si>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</si>
  <si>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</si>
  <si>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</si>
  <si>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</si>
  <si>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</si>
  <si>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</si>
  <si>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</si>
  <si>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</si>
  <si>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</si>
  <si>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</si>
  <si>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</si>
  <si>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</si>
  <si>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</si>
  <si>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</si>
  <si>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</si>
  <si>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</si>
  <si>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</si>
  <si>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</si>
  <si>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</si>
  <si>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</si>
  <si>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</si>
  <si>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</si>
  <si>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</si>
  <si>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</si>
  <si>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</si>
  <si>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</si>
  <si>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</si>
  <si>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</si>
  <si>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</si>
  <si>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</si>
  <si>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</si>
  <si>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</si>
  <si>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</si>
  <si>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</si>
  <si>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</si>
  <si>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</si>
  <si>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</si>
  <si>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</si>
  <si>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</si>
  <si>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</si>
  <si>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</si>
  <si>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</si>
  <si>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</si>
  <si>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</si>
  <si>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</si>
  <si>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</si>
  <si>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</si>
  <si>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</si>
  <si>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</si>
  <si>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</si>
  <si>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</si>
  <si>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</si>
  <si>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</si>
  <si>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</si>
  <si>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</si>
  <si>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</si>
  <si>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</si>
  <si>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</si>
  <si>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</si>
  <si>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</si>
  <si>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</si>
  <si>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</si>
  <si>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</si>
  <si>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</si>
  <si>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</si>
  <si>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</si>
  <si>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</si>
  <si>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</si>
  <si>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</si>
  <si>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</si>
  <si>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</si>
  <si>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</si>
  <si>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</si>
  <si>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</si>
  <si>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</si>
  <si>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</si>
  <si>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</si>
  <si>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</si>
  <si>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</si>
  <si>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</si>
  <si>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</si>
  <si>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</si>
  <si>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</si>
  <si>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</si>
  <si>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</si>
  <si>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</si>
  <si>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</si>
  <si>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</si>
  <si>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</si>
  <si>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</si>
  <si>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</si>
  <si>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</si>
  <si>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</si>
  <si>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</si>
  <si>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</si>
  <si>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</si>
  <si>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</si>
  <si>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</si>
  <si>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</si>
  <si>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</si>
  <si>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</si>
  <si>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</si>
  <si>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</si>
  <si>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</si>
  <si>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</si>
  <si>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</si>
  <si>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</si>
  <si>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</si>
  <si>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</si>
  <si>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</si>
  <si>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</si>
  <si>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</si>
  <si>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</si>
  <si>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</si>
  <si>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</si>
  <si>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</si>
  <si>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</si>
  <si>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</si>
  <si>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</si>
  <si>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</si>
  <si>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</si>
  <si>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</si>
  <si>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</si>
  <si>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</si>
  <si>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</si>
  <si>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</si>
  <si>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</si>
  <si>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</si>
  <si>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</si>
  <si>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</si>
  <si>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</si>
  <si>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</si>
  <si>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</si>
  <si>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</si>
  <si>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</si>
  <si>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</si>
  <si>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</si>
  <si>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</si>
  <si>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</si>
  <si>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</si>
  <si>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</si>
  <si>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</si>
  <si>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</si>
  <si>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</si>
  <si>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</si>
  <si>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</si>
  <si>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</si>
  <si>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</si>
  <si>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</si>
  <si>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</si>
  <si>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</si>
  <si>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</si>
  <si>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</si>
  <si>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</si>
  <si>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</si>
  <si>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</si>
  <si>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</si>
  <si>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</si>
  <si>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</si>
  <si>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</si>
  <si>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</si>
  <si>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</si>
  <si>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</si>
  <si>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</si>
  <si>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</si>
  <si>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</si>
  <si>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</si>
  <si>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</si>
  <si>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</si>
  <si>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</si>
  <si>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</si>
  <si>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</si>
  <si>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</si>
  <si>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</si>
  <si>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</si>
  <si>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</si>
  <si>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</si>
  <si>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</si>
  <si>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</si>
  <si>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</si>
  <si>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</si>
  <si>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</si>
  <si>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</si>
  <si>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</si>
  <si>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</si>
  <si>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</si>
  <si>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</si>
  <si>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</si>
  <si>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</si>
  <si>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</si>
  <si>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</si>
  <si>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</si>
  <si>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</si>
  <si>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</si>
  <si>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</si>
  <si>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</si>
  <si>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</si>
  <si>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</si>
  <si>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</si>
  <si>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</si>
  <si>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</si>
  <si>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</si>
  <si>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</si>
  <si>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</si>
  <si>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</si>
  <si>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</si>
  <si>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</si>
  <si>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</si>
  <si>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</si>
  <si>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</si>
  <si>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</si>
  <si>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</si>
  <si>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</si>
  <si>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</si>
  <si>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</si>
  <si>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</si>
  <si>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</si>
  <si>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</si>
  <si>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</si>
  <si>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</si>
  <si>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</si>
  <si>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</si>
  <si>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</si>
  <si>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</si>
  <si>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</si>
  <si>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</si>
  <si>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</si>
  <si>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</si>
  <si>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</si>
  <si>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</si>
  <si>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</si>
  <si>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</si>
  <si>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</si>
  <si>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</si>
  <si>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</si>
  <si>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</si>
  <si>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</si>
  <si>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</si>
  <si>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</si>
  <si>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</si>
  <si>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</si>
  <si>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</si>
  <si>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</si>
  <si>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</si>
  <si>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</si>
  <si>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</si>
  <si>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</si>
  <si>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</si>
  <si>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</si>
  <si>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</si>
  <si>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</si>
  <si>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</si>
  <si>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</si>
  <si>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</si>
  <si>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</si>
  <si>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</si>
  <si>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</si>
  <si>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</si>
  <si>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</si>
  <si>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</si>
  <si>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</si>
  <si>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</si>
  <si>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</si>
  <si>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</si>
  <si>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</si>
  <si>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</si>
  <si>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</si>
  <si>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</si>
  <si>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</si>
  <si>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</si>
  <si>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</si>
  <si>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</si>
  <si>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</si>
  <si>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</si>
  <si>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</si>
  <si>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</si>
  <si>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</si>
  <si>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</si>
  <si>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</si>
  <si>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</si>
  <si>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</si>
  <si>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</si>
  <si>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</si>
  <si>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</si>
  <si>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</si>
  <si>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</si>
  <si>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</si>
  <si>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</si>
  <si>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</si>
  <si>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</si>
  <si>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</si>
  <si>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</si>
  <si>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</si>
  <si>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</si>
  <si>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</si>
  <si>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</si>
  <si>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</si>
  <si>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</si>
  <si>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</si>
  <si>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</si>
  <si>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</si>
  <si>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</si>
  <si>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</si>
  <si>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</si>
  <si>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</si>
  <si>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</si>
  <si>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</si>
  <si>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</si>
  <si>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</si>
  <si>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</si>
  <si>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</si>
  <si>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</si>
  <si>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</si>
  <si>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</si>
  <si>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</si>
  <si>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</si>
  <si>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</si>
  <si>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</si>
  <si>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</si>
  <si>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</si>
  <si>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</si>
  <si>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</si>
  <si>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</si>
  <si>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</si>
  <si>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</si>
  <si>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</si>
  <si>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</si>
  <si>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</si>
  <si>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</si>
  <si>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</si>
  <si>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</si>
  <si>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</si>
  <si>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</si>
  <si>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</si>
  <si>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</si>
  <si>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</si>
  <si>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</si>
  <si>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</si>
  <si>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</si>
  <si>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</si>
  <si>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</si>
  <si>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</si>
  <si>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</si>
  <si>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</si>
  <si>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</si>
  <si>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</si>
  <si>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</si>
  <si>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</si>
  <si>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</si>
  <si>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</si>
  <si>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</si>
  <si>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</si>
  <si>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</si>
  <si>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</si>
  <si>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</si>
  <si>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</si>
  <si>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</si>
  <si>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</si>
  <si>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</si>
  <si>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</si>
  <si>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</si>
  <si>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</si>
  <si>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</si>
  <si>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</si>
  <si>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</si>
  <si>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</si>
  <si>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</si>
  <si>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</si>
  <si>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</si>
  <si>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</si>
  <si>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</si>
  <si>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</si>
  <si>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</si>
  <si>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</si>
  <si>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</si>
  <si>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</si>
  <si>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</si>
  <si>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</si>
  <si>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</si>
  <si>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</si>
  <si>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</si>
  <si>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</si>
  <si>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</si>
  <si>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</si>
  <si>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</si>
  <si>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</si>
  <si>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</si>
  <si>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</si>
  <si>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</si>
  <si>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</si>
  <si>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</si>
  <si>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</si>
  <si>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</si>
  <si>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</si>
  <si>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</si>
  <si>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</si>
  <si>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</si>
  <si>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</si>
  <si>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</si>
  <si>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</si>
  <si>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</si>
  <si>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</si>
  <si>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</si>
  <si>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</si>
  <si>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</si>
  <si>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</si>
  <si>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</si>
  <si>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</si>
  <si>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</si>
  <si>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</si>
  <si>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</si>
  <si>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</si>
  <si>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</si>
  <si>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</si>
  <si>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</si>
  <si>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</si>
  <si>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</si>
  <si>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</si>
  <si>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</si>
  <si>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</si>
  <si>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</si>
  <si>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</si>
  <si>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</si>
  <si>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</si>
  <si>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</si>
  <si>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</si>
  <si>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</si>
  <si>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</si>
  <si>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</si>
  <si>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</si>
  <si>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</si>
  <si>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</si>
  <si>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</si>
  <si>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</si>
  <si>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</si>
  <si>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</si>
  <si>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</si>
  <si>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</si>
  <si>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</si>
  <si>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</si>
  <si>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</si>
  <si>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</si>
  <si>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</si>
  <si>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</si>
  <si>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</si>
  <si>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</si>
  <si>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</si>
  <si>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</si>
  <si>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</si>
  <si>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</si>
  <si>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</si>
  <si>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</si>
  <si>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</si>
  <si>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</si>
  <si>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</si>
  <si>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</si>
  <si>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</si>
  <si>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</si>
  <si>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</si>
  <si>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</si>
  <si>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</si>
  <si>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</si>
  <si>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</si>
  <si>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</si>
  <si>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</si>
  <si>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</si>
  <si>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</si>
  <si>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</si>
  <si>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</si>
  <si>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</si>
  <si>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</si>
  <si>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</si>
  <si>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</si>
  <si>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</si>
  <si>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</si>
  <si>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</si>
  <si>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</si>
  <si>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</si>
  <si>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</si>
  <si>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</si>
  <si>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</si>
  <si>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</si>
  <si>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</si>
  <si>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</si>
  <si>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</si>
  <si>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</si>
  <si>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</si>
  <si>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</si>
  <si>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</si>
  <si>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</si>
  <si>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</si>
  <si>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</si>
  <si>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</si>
  <si>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</si>
  <si>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</si>
  <si>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</si>
  <si>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</si>
  <si>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</si>
  <si>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</si>
  <si>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</si>
  <si>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</si>
  <si>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</si>
  <si>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</si>
  <si>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</si>
  <si>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</si>
  <si>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</si>
  <si>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</si>
  <si>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</si>
  <si>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</si>
  <si>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</si>
  <si>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</si>
  <si>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</si>
  <si>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</si>
  <si>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</si>
  <si>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</si>
  <si>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</si>
  <si>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</si>
  <si>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</si>
  <si>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</si>
  <si>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</si>
  <si>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</si>
  <si>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</si>
  <si>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</si>
  <si>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</si>
  <si>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</si>
  <si>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</si>
  <si>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</si>
  <si>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</si>
  <si>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</si>
  <si>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</si>
  <si>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</si>
  <si>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</si>
  <si>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</si>
  <si>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</si>
  <si>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</si>
  <si>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</si>
  <si>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</si>
  <si>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</si>
  <si>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</si>
  <si>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</si>
  <si>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</si>
  <si>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</si>
  <si>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</si>
  <si>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</si>
  <si>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</si>
  <si>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</si>
  <si>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</si>
  <si>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</si>
  <si>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</si>
  <si>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</si>
  <si>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</si>
  <si>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</si>
  <si>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</si>
  <si>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</si>
  <si>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</si>
  <si>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</si>
  <si>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</si>
  <si>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</si>
  <si>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</si>
  <si>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</si>
  <si>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</si>
  <si>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</si>
  <si>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</si>
  <si>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</si>
  <si>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</si>
  <si>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</si>
  <si>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</si>
  <si>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</si>
  <si>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</si>
  <si>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</si>
  <si>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</si>
  <si>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</si>
  <si>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</si>
  <si>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</si>
  <si>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</si>
  <si>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</si>
  <si>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</si>
  <si>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</si>
  <si>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</si>
  <si>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</si>
  <si>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</si>
  <si>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</si>
  <si>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</si>
  <si>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</si>
  <si>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</si>
  <si>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</si>
  <si>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</si>
  <si>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</si>
  <si>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</si>
  <si>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</si>
  <si>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</si>
  <si>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</si>
  <si>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</si>
  <si>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</si>
  <si>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</si>
  <si>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</si>
  <si>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</si>
  <si>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</si>
  <si>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</si>
  <si>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</si>
  <si>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</si>
  <si>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</si>
  <si>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</si>
  <si>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</si>
  <si>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</si>
  <si>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</si>
  <si>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</si>
  <si>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</si>
  <si>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</si>
  <si>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</si>
  <si>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</si>
  <si>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</si>
  <si>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</si>
  <si>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</si>
  <si>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</si>
  <si>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</si>
  <si>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</si>
  <si>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</si>
  <si>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</si>
  <si>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</si>
  <si>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</si>
  <si>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</si>
  <si>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</si>
  <si>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</si>
  <si>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</si>
  <si>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</si>
  <si>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</si>
  <si>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</si>
  <si>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</si>
  <si>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</si>
  <si>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</si>
  <si>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</si>
  <si>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</si>
  <si>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</si>
  <si>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</si>
  <si>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</si>
  <si>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</si>
  <si>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</si>
  <si>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</si>
  <si>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</si>
  <si>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</si>
  <si>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</si>
  <si>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</si>
  <si>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</si>
  <si>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</si>
  <si>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</si>
  <si>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</si>
  <si>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</si>
  <si>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</si>
  <si>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</si>
  <si>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</si>
  <si>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</si>
  <si>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</si>
  <si>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</si>
  <si>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</si>
  <si>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</si>
  <si>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</si>
  <si>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</si>
  <si>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</si>
  <si>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</si>
  <si>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</si>
  <si>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</si>
  <si>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</si>
  <si>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</si>
  <si>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</si>
  <si>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</si>
  <si>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</si>
  <si>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</si>
  <si>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</si>
  <si>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</si>
  <si>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</si>
  <si>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</si>
  <si>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</si>
  <si>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</si>
  <si>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</si>
  <si>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</si>
  <si>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</si>
  <si>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</si>
  <si>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</si>
  <si>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</si>
  <si>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</si>
  <si>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</si>
  <si>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</si>
  <si>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</si>
  <si>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</si>
  <si>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</si>
  <si>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</si>
  <si>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</si>
  <si>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</si>
  <si>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</si>
  <si>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</si>
  <si>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</si>
  <si>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</si>
  <si>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</si>
  <si>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</si>
  <si>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</si>
  <si>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</si>
  <si>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</si>
  <si>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</si>
  <si>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</si>
  <si>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</si>
  <si>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</si>
  <si>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</si>
  <si>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</si>
  <si>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</si>
  <si>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</si>
  <si>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</si>
  <si>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</si>
  <si>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</si>
  <si>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</si>
  <si>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</si>
  <si>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</si>
  <si>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</si>
  <si>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</si>
  <si>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</si>
  <si>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</si>
  <si>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</si>
  <si>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</si>
  <si>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</si>
  <si>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</si>
  <si>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</si>
  <si>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</si>
  <si>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</si>
  <si>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</si>
  <si>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</si>
  <si>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</si>
  <si>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</si>
  <si>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</si>
  <si>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</si>
  <si>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</si>
  <si>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</si>
  <si>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</si>
  <si>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</si>
  <si>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</si>
  <si>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</si>
  <si>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</si>
  <si>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</si>
  <si>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</si>
  <si>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</si>
  <si>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</si>
  <si>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</si>
  <si>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</si>
  <si>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</si>
  <si>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</si>
  <si>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</si>
  <si>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</si>
  <si>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</si>
  <si>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</si>
  <si>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</si>
  <si>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</si>
  <si>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</si>
  <si>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</si>
  <si>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</si>
  <si>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</si>
  <si>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</si>
  <si>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</si>
  <si>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</si>
  <si>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</si>
  <si>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</si>
  <si>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</si>
  <si>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</si>
  <si>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</si>
  <si>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</si>
  <si>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</si>
  <si>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</si>
  <si>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</si>
  <si>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</si>
  <si>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</si>
  <si>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</si>
  <si>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</si>
  <si>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</si>
  <si>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</si>
  <si>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</si>
  <si>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</si>
  <si>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</si>
  <si>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</si>
  <si>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</si>
  <si>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</si>
  <si>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</si>
  <si>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</si>
  <si>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</si>
  <si>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</si>
  <si>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</si>
  <si>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</si>
  <si>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</si>
  <si>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</si>
  <si>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</si>
  <si>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</si>
  <si>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</si>
  <si>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</si>
  <si>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</si>
  <si>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</si>
  <si>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</si>
  <si>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</si>
  <si>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</si>
  <si>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</si>
  <si>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</si>
  <si>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</si>
  <si>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</si>
  <si>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</si>
  <si>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</si>
  <si>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</si>
  <si>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</si>
  <si>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</si>
  <si>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</si>
  <si>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</si>
  <si>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</si>
  <si>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</si>
  <si>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</si>
  <si>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</si>
  <si>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</si>
  <si>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</si>
  <si>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</si>
  <si>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</si>
  <si>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</si>
  <si>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</si>
  <si>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</si>
  <si>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</si>
  <si>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</si>
  <si>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</si>
  <si>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</si>
  <si>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</si>
  <si>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</si>
  <si>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</si>
  <si>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</si>
  <si>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</si>
  <si>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</si>
  <si>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</si>
  <si>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</si>
  <si>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</si>
  <si>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</si>
  <si>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</si>
  <si>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</si>
  <si>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</si>
  <si>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</si>
  <si>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</si>
  <si>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</si>
  <si>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</si>
  <si>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</si>
  <si>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</si>
  <si>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</si>
  <si>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</si>
  <si>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</si>
  <si>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</si>
  <si>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</si>
  <si>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</si>
  <si>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</si>
  <si>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</si>
  <si>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</si>
  <si>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</si>
  <si>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</si>
  <si>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</si>
  <si>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</si>
  <si>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</si>
  <si>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</si>
  <si>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</si>
  <si>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</si>
  <si>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</si>
  <si>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</si>
  <si>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</si>
  <si>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</si>
  <si>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</si>
  <si>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</si>
  <si>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</si>
  <si>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</si>
  <si>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</si>
  <si>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</si>
  <si>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</si>
  <si>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</si>
  <si>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</si>
  <si>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</si>
  <si>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</si>
  <si>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</si>
  <si>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</si>
  <si>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</si>
  <si>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</si>
  <si>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</si>
  <si>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</si>
  <si>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</si>
  <si>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</si>
  <si>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</si>
  <si>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</si>
  <si>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</si>
  <si>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</si>
  <si>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</si>
  <si>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</si>
  <si>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</si>
  <si>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</si>
  <si>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</si>
  <si>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</si>
  <si>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</si>
  <si>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</si>
  <si>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</si>
  <si>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</si>
  <si>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</si>
  <si>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</si>
  <si>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</si>
  <si>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</si>
  <si>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</si>
  <si>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</si>
  <si>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</si>
  <si>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</si>
  <si>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</si>
  <si>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</si>
  <si>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</si>
  <si>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</si>
  <si>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</si>
  <si>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</si>
  <si>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</si>
  <si>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</si>
  <si>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</si>
  <si>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</si>
  <si>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</si>
  <si>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</si>
  <si>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</si>
  <si>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</si>
  <si>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</si>
  <si>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</si>
  <si>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</si>
  <si>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</si>
  <si>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</si>
  <si>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</si>
  <si>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</si>
  <si>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</si>
  <si>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</si>
  <si>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</si>
  <si>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</si>
  <si>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</si>
  <si>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</si>
  <si>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</si>
  <si>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</si>
  <si>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</si>
  <si>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</si>
  <si>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</si>
  <si>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</si>
  <si>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</si>
  <si>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</si>
  <si>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</si>
  <si>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</si>
  <si>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</si>
  <si>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</si>
  <si>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</si>
  <si>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</si>
  <si>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</si>
  <si>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</si>
  <si>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</si>
  <si>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</si>
  <si>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</si>
  <si>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</si>
  <si>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</si>
  <si>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</si>
  <si>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</si>
  <si>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</si>
  <si>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</si>
  <si>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</si>
  <si>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</si>
  <si>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</si>
  <si>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</si>
  <si>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</si>
  <si>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</si>
  <si>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</si>
  <si>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</si>
  <si>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</si>
  <si>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</si>
  <si>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</si>
  <si>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</si>
  <si>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</si>
  <si>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</si>
  <si>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</si>
  <si>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</si>
  <si>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</si>
  <si>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</si>
  <si>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</si>
  <si>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</si>
  <si>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</si>
  <si>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</si>
  <si>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</si>
  <si>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</si>
  <si>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</si>
  <si>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</si>
  <si>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</si>
  <si>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</si>
  <si>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</si>
  <si>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</si>
  <si>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</si>
  <si>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</si>
  <si>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</si>
  <si>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</si>
  <si>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</si>
  <si>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</si>
  <si>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</si>
  <si>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</si>
  <si>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</si>
  <si>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</si>
  <si>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</si>
  <si>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</si>
  <si>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</si>
  <si>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</si>
  <si>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</si>
  <si>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</si>
  <si>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</si>
  <si>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</si>
  <si>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</si>
  <si>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</si>
  <si>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</si>
  <si>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</si>
  <si>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</si>
  <si>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</si>
  <si>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</si>
  <si>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</si>
  <si>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</si>
  <si>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</si>
  <si>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</si>
  <si>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</si>
  <si>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</si>
  <si>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</si>
  <si>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</si>
  <si>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</si>
  <si>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</si>
  <si>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</si>
  <si>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</si>
  <si>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</si>
  <si>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</si>
  <si>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</si>
  <si>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</si>
  <si>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</si>
  <si>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</si>
  <si>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</si>
  <si>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</si>
  <si>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</si>
  <si>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</si>
  <si>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</si>
  <si>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</si>
  <si>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</si>
  <si>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</si>
  <si>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</si>
  <si>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</si>
  <si>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</si>
  <si>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</si>
  <si>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</si>
  <si>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</si>
  <si>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</si>
  <si>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</si>
  <si>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</si>
  <si>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</si>
  <si>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</si>
  <si>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</si>
  <si>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</si>
  <si>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</si>
  <si>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</si>
  <si>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</si>
  <si>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</si>
  <si>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</si>
  <si>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</si>
  <si>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</si>
  <si>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</si>
  <si>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</si>
  <si>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</si>
  <si>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</si>
  <si>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</si>
  <si>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</si>
  <si>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</si>
  <si>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</si>
  <si>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</si>
  <si>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</si>
  <si>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</si>
  <si>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</si>
  <si>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</si>
  <si>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</si>
  <si>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</si>
  <si>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</si>
  <si>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</si>
  <si>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</si>
  <si>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</si>
  <si>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</si>
  <si>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</si>
  <si>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</si>
  <si>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</si>
  <si>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</si>
  <si>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</si>
  <si>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</si>
  <si>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</si>
  <si>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</si>
  <si>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</si>
  <si>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</si>
  <si>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</si>
  <si>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</si>
  <si>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</si>
  <si>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</si>
  <si>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</si>
  <si>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</si>
  <si>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</si>
  <si>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</si>
  <si>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</si>
  <si>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</si>
  <si>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</si>
  <si>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</si>
  <si>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</si>
  <si>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</si>
  <si>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</si>
  <si>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</si>
  <si>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</si>
  <si>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</si>
  <si>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</si>
  <si>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</si>
  <si>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</si>
  <si>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</si>
  <si>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</si>
  <si>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</si>
  <si>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</si>
  <si>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</si>
  <si>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</si>
  <si>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</si>
  <si>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</si>
  <si>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</si>
  <si>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</si>
  <si>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</si>
  <si>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</si>
  <si>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</si>
  <si>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</si>
  <si>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</si>
  <si>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</si>
  <si>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</si>
  <si>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</si>
  <si>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</si>
  <si>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</si>
  <si>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</si>
  <si>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</si>
  <si>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</si>
  <si>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</si>
  <si>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</si>
  <si>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</si>
  <si>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</si>
  <si>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</si>
  <si>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</si>
  <si>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</si>
  <si>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</si>
  <si>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</si>
  <si>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</si>
  <si>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</si>
  <si>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</si>
  <si>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</si>
  <si>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</si>
  <si>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</si>
  <si>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</si>
  <si>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</si>
  <si>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</si>
  <si>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</si>
  <si>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</si>
  <si>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</si>
  <si>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</si>
  <si>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</si>
  <si>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</si>
  <si>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</si>
  <si>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</si>
  <si>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</si>
  <si>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</si>
  <si>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</si>
  <si>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</si>
  <si>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</si>
  <si>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</si>
  <si>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</si>
  <si>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</si>
  <si>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</si>
  <si>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</si>
  <si>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</si>
  <si>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</si>
  <si>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</si>
  <si>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</si>
  <si>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</si>
  <si>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</si>
  <si>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</si>
  <si>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</si>
  <si>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</si>
  <si>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</si>
  <si>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</si>
  <si>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</si>
  <si>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</si>
  <si>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</si>
  <si>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</si>
  <si>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</si>
  <si>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</si>
  <si>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</si>
  <si>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</si>
  <si>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</si>
  <si>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</si>
  <si>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</si>
  <si>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</si>
  <si>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</si>
  <si>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</si>
  <si>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</si>
  <si>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</si>
  <si>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</si>
  <si>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</si>
  <si>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</si>
  <si>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</si>
  <si>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</si>
  <si>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</si>
  <si>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</si>
  <si>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</si>
  <si>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</si>
  <si>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</si>
  <si>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</si>
  <si>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</si>
  <si>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</si>
  <si>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</si>
  <si>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</si>
  <si>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</si>
  <si>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</si>
  <si>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</si>
  <si>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</si>
  <si>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</si>
  <si>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</si>
  <si>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</si>
  <si>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</si>
  <si>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</si>
  <si>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</si>
  <si>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</si>
  <si>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</si>
  <si>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</si>
  <si>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</si>
  <si>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</si>
  <si>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</si>
  <si>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</si>
  <si>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</si>
  <si>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</si>
  <si>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</si>
  <si>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</si>
  <si>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</si>
  <si>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</si>
  <si>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</si>
  <si>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</si>
  <si>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</si>
  <si>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</si>
  <si>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</si>
  <si>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</si>
  <si>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</si>
  <si>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</si>
  <si>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</si>
  <si>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</si>
  <si>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</si>
  <si>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</si>
  <si>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</si>
  <si>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</si>
  <si>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</si>
  <si>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</si>
  <si>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</si>
  <si>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</si>
  <si>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</si>
  <si>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</si>
  <si>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</si>
  <si>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</si>
  <si>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</si>
  <si>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</si>
  <si>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</si>
  <si>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</si>
  <si>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</si>
  <si>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</si>
  <si>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</si>
  <si>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</si>
  <si>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</si>
  <si>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</si>
  <si>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</si>
  <si>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</si>
  <si>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</si>
  <si>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</si>
  <si>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</si>
  <si>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</si>
  <si>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</si>
  <si>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</si>
  <si>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</si>
  <si>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</si>
  <si>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</si>
  <si>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</si>
  <si>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</si>
  <si>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</si>
  <si>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</si>
  <si>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</si>
  <si>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</si>
  <si>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</si>
  <si>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</si>
  <si>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</si>
  <si>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</si>
  <si>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</si>
  <si>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</si>
  <si>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</si>
  <si>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</si>
  <si>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</si>
  <si>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</si>
  <si>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</si>
  <si>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</si>
  <si>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</si>
  <si>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</si>
  <si>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</si>
  <si>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</si>
  <si>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</si>
  <si>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</si>
  <si>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</si>
  <si>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</si>
  <si>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</si>
  <si>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</si>
  <si>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</si>
  <si>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</si>
  <si>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</si>
  <si>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</si>
  <si>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</si>
  <si>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</si>
  <si>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</si>
  <si>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</si>
  <si>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</si>
  <si>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</si>
  <si>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</si>
  <si>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</si>
  <si>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</si>
  <si>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</si>
  <si>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</si>
  <si>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</si>
  <si>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</si>
  <si>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</si>
  <si>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</si>
  <si>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</si>
  <si>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</si>
  <si>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</si>
  <si>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</si>
  <si>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</si>
  <si>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</si>
  <si>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</si>
  <si>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</si>
  <si>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</si>
  <si>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</si>
  <si>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</si>
  <si>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</si>
  <si>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</si>
  <si>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</si>
  <si>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</si>
  <si>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</si>
  <si>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</si>
  <si>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</si>
  <si>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</si>
  <si>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</si>
  <si>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</si>
  <si>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</si>
  <si>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</si>
  <si>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</si>
  <si>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</si>
  <si>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</si>
  <si>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</si>
  <si>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</si>
  <si>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</si>
  <si>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</si>
  <si>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</si>
  <si>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</si>
  <si>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</si>
  <si>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</si>
  <si>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</si>
  <si>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</si>
  <si>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</si>
  <si>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</si>
  <si>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</si>
  <si>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</si>
  <si>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</si>
  <si>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</si>
  <si>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</si>
  <si>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</si>
  <si>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</si>
  <si>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</si>
  <si>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</si>
  <si>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</si>
  <si>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</si>
  <si>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</si>
  <si>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</si>
  <si>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</si>
  <si>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</si>
  <si>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</si>
  <si>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</si>
  <si>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</si>
  <si>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</si>
  <si>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</si>
  <si>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</si>
  <si>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</si>
  <si>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</si>
  <si>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</si>
  <si>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</si>
  <si>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</si>
  <si>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</si>
  <si>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</si>
  <si>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</si>
  <si>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</si>
  <si>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</si>
  <si>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</si>
  <si>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</si>
  <si>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</si>
  <si>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</si>
  <si>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</si>
  <si>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</si>
  <si>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</si>
  <si>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</si>
  <si>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</si>
  <si>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</si>
  <si>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</si>
  <si>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</si>
  <si>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</si>
  <si>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</si>
  <si>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</si>
  <si>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</si>
  <si>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</si>
  <si>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</si>
  <si>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</si>
  <si>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</si>
  <si>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</si>
  <si>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</si>
  <si>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</si>
  <si>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</si>
  <si>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</si>
  <si>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</si>
  <si>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</si>
  <si>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</si>
  <si>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</si>
  <si>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</si>
  <si>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</si>
  <si>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</si>
  <si>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</si>
  <si>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</si>
  <si>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</si>
  <si>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</si>
  <si>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</si>
  <si>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</si>
  <si>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</si>
  <si>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</si>
  <si>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</si>
  <si>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</si>
  <si>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</si>
  <si>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</si>
  <si>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</si>
  <si>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</si>
  <si>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</si>
  <si>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</si>
  <si>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</si>
  <si>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</si>
  <si>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</si>
  <si>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</si>
  <si>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</si>
  <si>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</si>
  <si>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</si>
  <si>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</si>
  <si>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</si>
  <si>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</si>
  <si>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</si>
  <si>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</si>
  <si>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</si>
  <si>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</si>
  <si>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</si>
  <si>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</si>
  <si>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</si>
  <si>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</si>
  <si>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</si>
  <si>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</si>
  <si>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</si>
  <si>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</si>
  <si>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</si>
  <si>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</si>
  <si>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</si>
  <si>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</si>
  <si>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</si>
  <si>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</si>
  <si>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</si>
  <si>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</si>
  <si>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</si>
  <si>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</si>
  <si>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</si>
  <si>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</si>
  <si>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</si>
  <si>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</si>
  <si>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</si>
  <si>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</si>
  <si>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</si>
  <si>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</si>
  <si>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</si>
  <si>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</si>
  <si>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</si>
  <si>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</si>
  <si>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</si>
  <si>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</si>
  <si>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</si>
  <si>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</si>
  <si>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</si>
  <si>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</si>
  <si>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</si>
  <si>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</si>
  <si>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</si>
  <si>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</si>
  <si>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</si>
  <si>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</si>
  <si>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</si>
  <si>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</si>
  <si>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</si>
  <si>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</si>
  <si>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</si>
  <si>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</si>
  <si>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</si>
  <si>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</si>
  <si>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</si>
  <si>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</si>
  <si>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</si>
  <si>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</si>
  <si>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</si>
  <si>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</si>
  <si>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</si>
  <si>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</si>
  <si>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</si>
  <si>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</si>
  <si>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</si>
  <si>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</si>
  <si>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</si>
  <si>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</si>
  <si>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</si>
  <si>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</si>
  <si>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</si>
  <si>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</si>
  <si>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</si>
  <si>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</si>
  <si>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</si>
  <si>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</si>
  <si>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</si>
  <si>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</si>
  <si>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</si>
  <si>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</si>
  <si>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</si>
  <si>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</si>
  <si>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</si>
  <si>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</si>
  <si>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</si>
  <si>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</si>
  <si>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</si>
  <si>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</si>
  <si>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</si>
  <si>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</si>
  <si>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</si>
  <si>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</si>
  <si>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</si>
  <si>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</si>
  <si>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</si>
  <si>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</si>
  <si>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</si>
  <si>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</si>
  <si>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</si>
  <si>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</si>
  <si>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</si>
  <si>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</si>
  <si>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</si>
  <si>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</si>
  <si>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</si>
  <si>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</si>
  <si>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</si>
  <si>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</si>
  <si>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</si>
  <si>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</si>
  <si>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</si>
  <si>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</si>
  <si>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</si>
  <si>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</si>
  <si>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</si>
  <si>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</si>
  <si>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</si>
  <si>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</si>
  <si>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</si>
  <si>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</si>
  <si>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</si>
  <si>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</si>
  <si>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</si>
  <si>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</si>
  <si>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</si>
  <si>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</si>
  <si>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</si>
  <si>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</si>
  <si>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</si>
  <si>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</si>
  <si>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</si>
  <si>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</si>
  <si>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</si>
  <si>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</si>
  <si>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</si>
  <si>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</si>
  <si>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</si>
  <si>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</si>
  <si>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</si>
  <si>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</si>
  <si>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</si>
  <si>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</si>
  <si>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</si>
  <si>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</si>
  <si>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</si>
  <si>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</si>
  <si>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</si>
  <si>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</si>
  <si>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</si>
  <si>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</si>
  <si>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</si>
  <si>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</si>
  <si>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</si>
  <si>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</si>
  <si>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</si>
  <si>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</si>
  <si>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</si>
  <si>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</si>
  <si>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</si>
  <si>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</si>
  <si>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</si>
  <si>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</si>
  <si>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</si>
  <si>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</si>
  <si>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</si>
  <si>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</si>
  <si>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</si>
  <si>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</si>
  <si>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</si>
  <si>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</si>
  <si>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</si>
  <si>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</si>
  <si>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</si>
  <si>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</si>
  <si>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</si>
  <si>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</si>
  <si>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</si>
  <si>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</si>
  <si>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</si>
  <si>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</si>
  <si>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</si>
  <si>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</si>
  <si>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</si>
  <si>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</si>
  <si>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</si>
  <si>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</si>
  <si>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</si>
  <si>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</si>
  <si>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</si>
  <si>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</si>
  <si>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</si>
  <si>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</si>
  <si>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</si>
  <si>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</si>
  <si>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</si>
  <si>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</si>
  <si>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</si>
  <si>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</si>
  <si>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</si>
  <si>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</si>
  <si>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</si>
  <si>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</si>
  <si>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</si>
  <si>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</si>
  <si>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</si>
  <si>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</si>
  <si>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</si>
  <si>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</si>
  <si>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</si>
  <si>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</si>
  <si>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</si>
  <si>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</si>
  <si>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</si>
  <si>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</si>
  <si>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</si>
  <si>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</si>
  <si>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</si>
  <si>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</si>
  <si>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</si>
  <si>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</si>
  <si>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</si>
  <si>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</si>
  <si>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</si>
  <si>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</si>
  <si>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</si>
  <si>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</si>
  <si>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</si>
  <si>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</si>
  <si>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</si>
  <si>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</si>
  <si>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</si>
  <si>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</si>
  <si>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</si>
  <si>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</si>
  <si>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</si>
  <si>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</si>
  <si>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</si>
  <si>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</si>
  <si>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</si>
  <si>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</si>
  <si>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</si>
  <si>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</si>
  <si>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</si>
  <si>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</si>
  <si>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</si>
  <si>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</si>
  <si>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</si>
  <si>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</si>
  <si>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</si>
  <si>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</si>
  <si>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</si>
  <si>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</si>
  <si>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</si>
  <si>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</si>
  <si>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</si>
  <si>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</si>
  <si>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</si>
  <si>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</si>
  <si>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</si>
  <si>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</si>
  <si>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</si>
  <si>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</si>
  <si>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</si>
  <si>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</si>
  <si>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</si>
  <si>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</si>
  <si>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</si>
  <si>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</si>
  <si>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</si>
  <si>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</si>
  <si>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</si>
  <si>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</si>
  <si>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</si>
  <si>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</si>
  <si>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</si>
  <si>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</si>
  <si>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</si>
  <si>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</si>
  <si>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</si>
  <si>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</si>
  <si>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</si>
  <si>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</si>
  <si>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</si>
  <si>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</si>
  <si>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</si>
  <si>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</si>
  <si>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</si>
  <si>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</si>
  <si>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</si>
  <si>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</si>
  <si>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</si>
  <si>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</si>
  <si>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</si>
  <si>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</si>
  <si>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</si>
  <si>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</si>
  <si>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</si>
  <si>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</si>
  <si>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</si>
  <si>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</si>
  <si>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</si>
  <si>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</si>
  <si>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</si>
  <si>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</si>
  <si>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</si>
  <si>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</si>
  <si>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</si>
  <si>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</si>
  <si>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</si>
  <si>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</si>
  <si>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</si>
  <si>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</si>
  <si>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</si>
  <si>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</si>
  <si>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</si>
  <si>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</si>
  <si>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</si>
  <si>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</si>
  <si>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</si>
  <si>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</si>
  <si>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</si>
  <si>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</si>
  <si>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</si>
  <si>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</si>
  <si>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</si>
  <si>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</si>
  <si>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</si>
  <si>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</si>
  <si>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</si>
  <si>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</si>
  <si>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</si>
  <si>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</si>
  <si>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</si>
  <si>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</si>
  <si>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</si>
  <si>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</si>
  <si>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</si>
  <si>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</si>
  <si>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</si>
  <si>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</si>
  <si>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</si>
  <si>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</si>
  <si>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</si>
  <si>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</si>
  <si>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</si>
  <si>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</si>
  <si>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</si>
  <si>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</si>
  <si>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</si>
  <si>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</si>
  <si>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</si>
  <si>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</si>
  <si>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</si>
  <si>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</si>
  <si>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</si>
  <si>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</si>
  <si>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</si>
  <si>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</si>
  <si>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</si>
  <si>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</si>
  <si>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</si>
  <si>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</si>
  <si>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</si>
  <si>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</si>
  <si>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</si>
  <si>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</si>
  <si>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</si>
  <si>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</si>
  <si>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</si>
  <si>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</si>
  <si>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</si>
  <si>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</si>
  <si>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</si>
  <si>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</si>
  <si>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</si>
  <si>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</si>
  <si>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</si>
  <si>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</si>
  <si>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</si>
  <si>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</si>
  <si>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</si>
  <si>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</si>
  <si>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</si>
  <si>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</si>
  <si>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</si>
  <si>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</si>
  <si>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</si>
  <si>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</si>
  <si>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</si>
  <si>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</si>
  <si>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</si>
  <si>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</si>
  <si>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</si>
  <si>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</si>
  <si>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</si>
  <si>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</si>
  <si>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</si>
  <si>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</si>
  <si>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</si>
  <si>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</si>
  <si>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</si>
  <si>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</si>
  <si>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</si>
  <si>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</si>
  <si>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</si>
  <si>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</si>
  <si>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</si>
  <si>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</si>
  <si>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</si>
  <si>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</si>
  <si>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</si>
  <si>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</si>
  <si>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</si>
  <si>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</si>
  <si>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</si>
  <si>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</si>
  <si>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</si>
  <si>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</si>
  <si>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</si>
  <si>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</si>
  <si>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</si>
  <si>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</si>
  <si>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</si>
  <si>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</si>
  <si>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</si>
  <si>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</si>
  <si>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</si>
  <si>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</si>
  <si>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</si>
  <si>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</si>
  <si>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</si>
  <si>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</si>
  <si>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</si>
  <si>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</si>
  <si>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</si>
  <si>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</si>
  <si>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</si>
  <si>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</si>
  <si>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</si>
  <si>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</si>
  <si>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</si>
  <si>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</si>
  <si>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</si>
  <si>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</si>
  <si>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</si>
  <si>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</si>
  <si>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</si>
  <si>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</si>
  <si>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</si>
  <si>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</si>
  <si>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</si>
  <si>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</si>
  <si>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</si>
  <si>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</si>
  <si>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</si>
  <si>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</si>
  <si>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</si>
  <si>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</si>
  <si>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</si>
  <si>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</si>
  <si>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</si>
  <si>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</si>
  <si>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</si>
  <si>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</si>
  <si>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</si>
  <si>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</si>
  <si>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</si>
  <si>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</si>
  <si>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</si>
  <si>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</si>
  <si>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</si>
  <si>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</si>
  <si>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</si>
  <si>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</si>
  <si>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</si>
  <si>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</si>
  <si>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</si>
  <si>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</si>
  <si>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</si>
  <si>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</si>
  <si>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</si>
  <si>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</si>
  <si>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</si>
  <si>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</si>
  <si>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</si>
  <si>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</si>
  <si>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</si>
  <si>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</si>
  <si>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</si>
  <si>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</si>
  <si>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</si>
  <si>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</si>
  <si>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</si>
  <si>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</si>
  <si>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</si>
  <si>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</si>
  <si>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</si>
  <si>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</si>
  <si>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</si>
  <si>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</si>
  <si>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</si>
  <si>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</si>
  <si>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</si>
  <si>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</si>
  <si>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</si>
  <si>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</si>
  <si>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</si>
  <si>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</si>
  <si>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</si>
  <si>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</si>
  <si>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</si>
  <si>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</si>
  <si>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</si>
  <si>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</si>
  <si>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</si>
  <si>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</si>
  <si>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</si>
  <si>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</si>
  <si>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</si>
  <si>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</si>
  <si>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</si>
  <si>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</si>
  <si>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</si>
  <si>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</si>
  <si>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</si>
  <si>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</si>
  <si>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</si>
  <si>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</si>
  <si>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</si>
  <si>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</si>
  <si>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</si>
  <si>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</si>
  <si>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</si>
  <si>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</si>
  <si>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</si>
  <si>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</si>
  <si>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</si>
  <si>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</si>
  <si>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</si>
  <si>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</si>
  <si>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</si>
  <si>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</si>
  <si>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</si>
  <si>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</si>
  <si>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</si>
  <si>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</si>
  <si>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</si>
  <si>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</si>
  <si>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</si>
  <si>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</si>
  <si>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</si>
  <si>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</si>
  <si>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</si>
  <si>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</si>
  <si>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</si>
  <si>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</si>
  <si>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</si>
  <si>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</si>
  <si>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</si>
  <si>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</si>
  <si>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</si>
  <si>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</si>
  <si>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</si>
  <si>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</si>
  <si>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</si>
  <si>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</si>
  <si>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</si>
  <si>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</si>
  <si>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</si>
  <si>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</si>
  <si>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</si>
  <si>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</si>
  <si>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</si>
  <si>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</si>
  <si>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</si>
  <si>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</si>
  <si>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</si>
  <si>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</si>
  <si>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</si>
  <si>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</si>
  <si>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</si>
  <si>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</si>
  <si>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</si>
  <si>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</si>
  <si>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</si>
  <si>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</si>
  <si>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</si>
  <si>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</si>
  <si>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</si>
  <si>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</si>
  <si>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</si>
  <si>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</si>
  <si>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</si>
  <si>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</si>
  <si>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</si>
  <si>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</si>
  <si>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</si>
  <si>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</si>
  <si>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</si>
  <si>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</si>
  <si>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</si>
  <si>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</si>
  <si>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</si>
  <si>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</si>
  <si>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</si>
  <si>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</si>
  <si>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</si>
  <si>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</si>
  <si>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</si>
  <si>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</si>
  <si>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</si>
  <si>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</si>
  <si>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</si>
  <si>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</si>
  <si>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</si>
  <si>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</si>
  <si>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</si>
  <si>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</si>
  <si>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</si>
  <si>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</si>
  <si>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</si>
  <si>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</si>
  <si>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</si>
  <si>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</si>
  <si>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</si>
  <si>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</si>
  <si>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</si>
  <si>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</si>
  <si>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</si>
  <si>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</si>
  <si>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</si>
  <si>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</si>
  <si>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</si>
  <si>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</si>
  <si>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</si>
  <si>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</si>
  <si>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</si>
  <si>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</si>
  <si>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</si>
  <si>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</si>
  <si>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</si>
  <si>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</si>
  <si>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</si>
  <si>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</si>
  <si>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</si>
  <si>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</si>
  <si>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</si>
  <si>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</si>
  <si>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</si>
  <si>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</si>
  <si>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</si>
  <si>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</si>
  <si>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</si>
  <si>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</si>
  <si>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</si>
  <si>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</si>
  <si>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</si>
  <si>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</si>
  <si>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</si>
  <si>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</si>
  <si>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</si>
  <si>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</si>
  <si>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</si>
  <si>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</si>
  <si>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</si>
  <si>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</si>
  <si>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</si>
  <si>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</si>
  <si>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</si>
  <si>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</si>
  <si>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</si>
  <si>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</si>
  <si>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</si>
  <si>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</si>
  <si>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</si>
  <si>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</si>
  <si>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</si>
  <si>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</si>
  <si>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</si>
  <si>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</si>
  <si>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</si>
  <si>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</si>
  <si>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</si>
  <si>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</si>
  <si>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</si>
  <si>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</si>
  <si>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</si>
  <si>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</si>
  <si>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</si>
  <si>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</si>
  <si>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</si>
  <si>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</si>
  <si>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</si>
  <si>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</si>
  <si>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</si>
  <si>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</si>
  <si>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</si>
  <si>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</si>
  <si>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</si>
  <si>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</si>
  <si>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</si>
  <si>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</si>
  <si>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</si>
  <si>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</si>
  <si>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</si>
  <si>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</si>
  <si>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</si>
  <si>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</si>
  <si>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</si>
  <si>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</si>
  <si>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</si>
  <si>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</si>
  <si>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</si>
  <si>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</si>
  <si>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</si>
  <si>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</si>
  <si>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</si>
  <si>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</si>
  <si>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</si>
  <si>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</si>
  <si>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</si>
  <si>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</si>
  <si>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</si>
  <si>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</si>
  <si>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</si>
  <si>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</si>
  <si>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</si>
  <si>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</si>
  <si>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</si>
  <si>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</si>
  <si>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</si>
  <si>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</si>
  <si>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</si>
  <si>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</si>
  <si>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</si>
  <si>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</si>
  <si>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</si>
  <si>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</si>
  <si>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</si>
  <si>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</si>
  <si>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</si>
  <si>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</si>
  <si>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</si>
  <si>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</si>
  <si>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</si>
  <si>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</si>
  <si>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</si>
  <si>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</si>
  <si>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</si>
  <si>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</si>
  <si>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</si>
  <si>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</si>
  <si>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</si>
  <si>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</si>
  <si>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</si>
  <si>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</si>
  <si>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</si>
  <si>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</si>
  <si>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</si>
  <si>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</si>
  <si>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</si>
  <si>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</si>
  <si>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</si>
  <si>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</si>
  <si>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</si>
  <si>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</si>
  <si>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</si>
  <si>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</si>
  <si>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</si>
  <si>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</si>
  <si>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</si>
  <si>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</si>
  <si>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</si>
  <si>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</si>
  <si>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</si>
  <si>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</si>
  <si>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</si>
  <si>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</si>
  <si>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</si>
  <si>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</si>
  <si>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</si>
  <si>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</si>
  <si>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</si>
  <si>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</si>
  <si>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</si>
  <si>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</si>
  <si>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</si>
  <si>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</si>
  <si>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</si>
  <si>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</si>
  <si>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</si>
  <si>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</si>
  <si>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</si>
  <si>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</si>
  <si>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</si>
  <si>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</si>
  <si>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</si>
  <si>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</si>
  <si>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</si>
  <si>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</si>
  <si>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</si>
  <si>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</si>
  <si>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</si>
  <si>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</si>
  <si>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</si>
  <si>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</si>
  <si>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</si>
  <si>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</si>
  <si>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</si>
  <si>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</si>
  <si>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</si>
  <si>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</si>
  <si>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</si>
  <si>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</si>
  <si>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</si>
  <si>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</si>
  <si>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</si>
  <si>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</si>
  <si>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</si>
  <si>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</si>
  <si>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</si>
  <si>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</si>
  <si>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</si>
  <si>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</si>
  <si>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</si>
  <si>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</si>
  <si>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</si>
  <si>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</si>
  <si>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</si>
  <si>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</si>
  <si>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</si>
  <si>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</si>
  <si>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</si>
  <si>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</si>
  <si>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</si>
  <si>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</si>
  <si>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</si>
  <si>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</si>
  <si>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</si>
  <si>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</si>
  <si>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</si>
  <si>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</si>
  <si>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</si>
  <si>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</si>
  <si>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</si>
  <si>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</si>
  <si>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</si>
  <si>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</si>
  <si>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</si>
  <si>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</si>
  <si>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</si>
  <si>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</si>
  <si>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</si>
  <si>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</si>
  <si>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</si>
  <si>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</si>
  <si>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</si>
  <si>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</si>
  <si>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</si>
  <si>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</si>
  <si>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</si>
  <si>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</si>
  <si>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</si>
  <si>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</si>
  <si>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</si>
  <si>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</si>
  <si>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</si>
  <si>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</si>
  <si>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</si>
  <si>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</si>
  <si>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</si>
  <si>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</si>
  <si>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</si>
  <si>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</si>
  <si>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</si>
  <si>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</si>
  <si>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</si>
  <si>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</si>
  <si>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</si>
  <si>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</si>
  <si>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</si>
  <si>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</si>
  <si>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</si>
  <si>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</si>
  <si>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</si>
  <si>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</si>
  <si>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</si>
  <si>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</si>
  <si>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</si>
  <si>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</si>
  <si>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</si>
  <si>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</si>
  <si>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</si>
  <si>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</si>
  <si>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</si>
  <si>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</si>
  <si>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</si>
  <si>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</si>
  <si>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</si>
  <si>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</si>
  <si>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</si>
  <si>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</si>
  <si>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</si>
  <si>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</si>
  <si>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</si>
  <si>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</si>
  <si>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</si>
  <si>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</si>
  <si>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</si>
  <si>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</si>
  <si>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</si>
  <si>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</si>
  <si>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</si>
  <si>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</si>
  <si>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</si>
  <si>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</si>
  <si>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</si>
  <si>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</si>
  <si>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</si>
  <si>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</si>
  <si>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</si>
  <si>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</si>
  <si>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</si>
  <si>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</si>
  <si>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</si>
  <si>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</si>
  <si>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</si>
  <si>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</si>
  <si>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</si>
  <si>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</si>
  <si>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</si>
  <si>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</si>
  <si>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</si>
  <si>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</si>
  <si>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</si>
  <si>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</si>
  <si>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</si>
  <si>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</si>
  <si>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</si>
  <si>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</si>
  <si>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</si>
  <si>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</si>
  <si>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</si>
  <si>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</si>
  <si>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</si>
  <si>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</si>
  <si>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</si>
  <si>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</si>
  <si>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</si>
  <si>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</si>
  <si>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</si>
  <si>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</si>
  <si>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</si>
  <si>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</si>
  <si>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</si>
  <si>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</si>
  <si>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</si>
  <si>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</si>
  <si>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</si>
  <si>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</si>
  <si>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</si>
  <si>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</si>
  <si>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</si>
  <si>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</si>
  <si>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</si>
  <si>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</si>
  <si>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</si>
  <si>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</si>
  <si>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</si>
  <si>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</si>
  <si>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</si>
  <si>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</si>
  <si>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</si>
  <si>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</si>
  <si>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</si>
  <si>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</si>
  <si>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</si>
  <si>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</si>
  <si>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</si>
  <si>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</si>
  <si>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</si>
  <si>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</si>
  <si>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</si>
  <si>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</si>
  <si>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</si>
  <si>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</si>
  <si>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</si>
  <si>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</si>
  <si>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</si>
  <si>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</si>
  <si>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</si>
  <si>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</si>
  <si>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</si>
  <si>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</si>
  <si>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</si>
  <si>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</si>
  <si>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</si>
  <si>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</si>
  <si>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</si>
  <si>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</si>
  <si>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</si>
  <si>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</si>
  <si>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</si>
  <si>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</si>
  <si>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</si>
  <si>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</si>
  <si>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</si>
  <si>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</si>
  <si>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</si>
  <si>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</si>
  <si>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</si>
  <si>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</si>
  <si>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</si>
  <si>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</si>
  <si>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</si>
  <si>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</si>
  <si>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</si>
  <si>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</si>
  <si>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</si>
  <si>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</si>
  <si>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</si>
  <si>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</si>
  <si>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</si>
  <si>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</si>
  <si>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</si>
  <si>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</si>
  <si>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</si>
  <si>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</si>
  <si>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</si>
  <si>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</si>
  <si>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</si>
  <si>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</si>
  <si>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</si>
  <si>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</si>
  <si>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</si>
  <si>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</si>
  <si>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</si>
  <si>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</si>
  <si>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</si>
  <si>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</si>
  <si>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</si>
  <si>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</si>
  <si>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</si>
  <si>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</si>
  <si>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</si>
  <si>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</si>
  <si>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</si>
  <si>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</si>
  <si>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</si>
  <si>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</si>
  <si>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</si>
  <si>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</si>
  <si>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</si>
  <si>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</si>
  <si>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</si>
  <si>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</si>
  <si>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</si>
  <si>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</si>
  <si>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</si>
  <si>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</si>
  <si>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</si>
  <si>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</si>
  <si>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</si>
  <si>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</si>
  <si>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</si>
  <si>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</si>
  <si>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</si>
  <si>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</si>
  <si>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</si>
  <si>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</si>
  <si>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</si>
  <si>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</si>
  <si>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</si>
  <si>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</si>
  <si>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</si>
  <si>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</si>
  <si>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</si>
  <si>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</si>
  <si>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</si>
  <si>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</si>
  <si>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</si>
  <si>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</si>
  <si>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</si>
  <si>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</si>
  <si>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</si>
  <si>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</si>
  <si>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</si>
  <si>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</si>
  <si>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</si>
  <si>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</si>
  <si>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</si>
  <si>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</si>
  <si>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</si>
  <si>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</si>
  <si>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</si>
  <si>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</si>
  <si>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</si>
  <si>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</si>
  <si>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</si>
  <si>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</si>
  <si>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</si>
  <si>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</si>
  <si>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</si>
  <si>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</si>
  <si>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</si>
  <si>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</si>
  <si>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</si>
  <si>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</si>
  <si>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</si>
  <si>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</si>
  <si>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</si>
  <si>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</si>
  <si>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</si>
  <si>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</si>
  <si>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</si>
  <si>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</si>
  <si>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</si>
  <si>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</si>
  <si>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</si>
  <si>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</si>
  <si>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</si>
  <si>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</si>
  <si>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</si>
  <si>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</si>
  <si>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</si>
  <si>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</si>
  <si>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</si>
  <si>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</si>
  <si>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</si>
  <si>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</si>
  <si>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</si>
  <si>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</si>
  <si>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</si>
  <si>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</si>
  <si>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</si>
  <si>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</si>
  <si>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</si>
  <si>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</si>
  <si>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</si>
  <si>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</si>
  <si>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</si>
  <si>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</si>
  <si>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</si>
  <si>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</si>
  <si>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</si>
  <si>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</si>
  <si>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</si>
  <si>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</si>
  <si>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</si>
  <si>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</si>
  <si>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</si>
  <si>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</si>
  <si>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</si>
  <si>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</si>
  <si>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</si>
  <si>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</si>
  <si>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</si>
  <si>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</si>
  <si>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</si>
  <si>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</si>
  <si>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</si>
  <si>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</si>
  <si>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</si>
  <si>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</si>
  <si>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</si>
  <si>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</si>
  <si>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</si>
  <si>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</si>
  <si>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</si>
  <si>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</si>
  <si>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</si>
  <si>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</si>
  <si>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</si>
  <si>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</si>
  <si>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</si>
  <si>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</si>
  <si>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</si>
  <si>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</si>
  <si>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</si>
  <si>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</si>
  <si>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</si>
  <si>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</si>
  <si>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</si>
  <si>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</si>
  <si>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</si>
  <si>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</si>
  <si>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</si>
  <si>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</si>
  <si>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</si>
  <si>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</si>
  <si>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</si>
  <si>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</si>
  <si>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</si>
  <si>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</si>
  <si>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</si>
  <si>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</si>
  <si>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</si>
  <si>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</si>
  <si>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</si>
  <si>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</si>
  <si>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</si>
  <si>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</si>
  <si>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</si>
  <si>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</si>
  <si>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</si>
  <si>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</si>
  <si>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</si>
  <si>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</si>
  <si>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</si>
  <si>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</si>
  <si>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</si>
  <si>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</si>
  <si>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</si>
  <si>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</si>
  <si>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</si>
  <si>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</si>
  <si>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</si>
  <si>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</si>
  <si>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</si>
  <si>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</si>
  <si>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</si>
  <si>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</si>
  <si>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</si>
  <si>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</si>
  <si>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</si>
  <si>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</si>
  <si>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</si>
  <si>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</si>
  <si>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</si>
  <si>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</si>
  <si>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</si>
  <si>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</si>
  <si>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</si>
  <si>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</si>
  <si>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</si>
  <si>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</si>
  <si>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</si>
  <si>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</si>
  <si>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</si>
  <si>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</si>
  <si>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</si>
  <si>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</si>
  <si>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</si>
  <si>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</si>
  <si>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</si>
  <si>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</si>
  <si>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</si>
  <si>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</si>
  <si>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</si>
  <si>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</si>
  <si>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</si>
  <si>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</si>
  <si>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</si>
  <si>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</si>
  <si>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</si>
  <si>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</si>
  <si>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</si>
  <si>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</si>
  <si>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</si>
  <si>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</si>
  <si>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</si>
  <si>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</si>
  <si>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</si>
  <si>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</si>
  <si>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</si>
  <si>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</si>
  <si>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</si>
  <si>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</si>
  <si>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</si>
  <si>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</si>
  <si>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</si>
  <si>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</si>
  <si>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</si>
  <si>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</si>
  <si>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</si>
  <si>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</si>
  <si>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</si>
  <si>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</si>
  <si>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</si>
  <si>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</si>
  <si>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</si>
  <si>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</si>
  <si>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</si>
  <si>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</si>
  <si>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</si>
  <si>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</si>
  <si>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</si>
  <si>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</si>
  <si>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</si>
  <si>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</si>
  <si>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</si>
  <si>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</si>
  <si>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</si>
  <si>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</si>
  <si>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</si>
  <si>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</si>
  <si>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</si>
  <si>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</si>
  <si>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</si>
  <si>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</si>
  <si>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</si>
  <si>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</si>
  <si>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</si>
  <si>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</si>
  <si>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</si>
  <si>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</si>
  <si>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</si>
  <si>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</si>
  <si>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</si>
  <si>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</si>
  <si>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</si>
  <si>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</si>
  <si>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</si>
  <si>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</si>
  <si>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</si>
  <si>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</si>
  <si>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</si>
  <si>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</si>
  <si>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</si>
  <si>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</si>
  <si>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</si>
  <si>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</si>
  <si>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</si>
  <si>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</si>
  <si>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</si>
  <si>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</si>
  <si>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</si>
  <si>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</si>
  <si>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</si>
  <si>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</si>
  <si>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</si>
  <si>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</si>
  <si>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</si>
  <si>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</si>
  <si>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</si>
  <si>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</si>
  <si>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</si>
  <si>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</si>
  <si>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</si>
  <si>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</si>
  <si>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</si>
  <si>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</si>
  <si>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</si>
  <si>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</si>
  <si>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</si>
  <si>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</si>
  <si>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</si>
  <si>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</si>
  <si>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</si>
  <si>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</si>
  <si>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</si>
  <si>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</si>
  <si>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</si>
  <si>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</si>
  <si>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</si>
  <si>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</si>
  <si>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</si>
  <si>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</si>
  <si>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</si>
  <si>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</si>
  <si>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</si>
  <si>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</si>
  <si>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</si>
  <si>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</si>
  <si>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</si>
  <si>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</si>
  <si>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</si>
  <si>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</si>
  <si>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</si>
  <si>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</si>
  <si>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</si>
  <si>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</si>
  <si>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</si>
  <si>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</si>
  <si>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</si>
  <si>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</si>
  <si>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</si>
  <si>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</si>
  <si>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</si>
  <si>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</si>
  <si>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</si>
  <si>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</si>
  <si>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</si>
  <si>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</si>
  <si>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</si>
  <si>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</si>
  <si>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</si>
  <si>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</si>
  <si>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</si>
  <si>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</si>
  <si>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</si>
  <si>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</si>
  <si>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</si>
  <si>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</si>
  <si>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</si>
  <si>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</si>
  <si>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</si>
  <si>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</si>
  <si>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</si>
  <si>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</si>
  <si>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</si>
  <si>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</si>
  <si>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</si>
  <si>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</si>
  <si>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</si>
  <si>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</si>
  <si>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</si>
  <si>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</si>
  <si>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</si>
  <si>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</si>
  <si>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</si>
  <si>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</si>
  <si>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</si>
  <si>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</si>
  <si>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</si>
  <si>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</si>
  <si>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</si>
  <si>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</si>
  <si>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</si>
  <si>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</si>
  <si>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</si>
  <si>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</si>
  <si>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</si>
  <si>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</si>
  <si>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</si>
  <si>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</si>
  <si>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</si>
  <si>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</si>
  <si>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</si>
  <si>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</si>
  <si>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</si>
  <si>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</si>
  <si>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</si>
  <si>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</si>
  <si>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</si>
  <si>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</si>
  <si>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</si>
  <si>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</si>
  <si>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</si>
  <si>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</si>
  <si>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</si>
  <si>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</si>
  <si>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</si>
  <si>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</si>
  <si>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</si>
  <si>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</si>
  <si>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</si>
  <si>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</si>
  <si>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</si>
  <si>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</si>
  <si>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</si>
  <si>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</si>
  <si>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</si>
  <si>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</si>
  <si>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</si>
  <si>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</si>
  <si>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</si>
  <si>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</si>
  <si>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</si>
  <si>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</si>
  <si>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</si>
  <si>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</si>
  <si>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</si>
  <si>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</si>
  <si>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</si>
  <si>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</si>
  <si>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</si>
  <si>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</si>
  <si>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</si>
  <si>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</si>
  <si>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</si>
  <si>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</si>
  <si>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</si>
  <si>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</si>
  <si>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</si>
  <si>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</si>
  <si>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</si>
  <si>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</si>
  <si>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</si>
  <si>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</si>
  <si>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</si>
  <si>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</si>
  <si>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</si>
  <si>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</si>
  <si>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</si>
  <si>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</si>
  <si>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</si>
  <si>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</si>
  <si>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</si>
  <si>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</si>
  <si>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</si>
  <si>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</si>
  <si>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</si>
  <si>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</si>
  <si>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</si>
  <si>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</si>
  <si>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</si>
  <si>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</si>
  <si>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</si>
  <si>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</si>
  <si>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</si>
  <si>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</si>
  <si>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</si>
  <si>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</si>
  <si>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</si>
  <si>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</si>
  <si>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</si>
  <si>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</si>
  <si>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</si>
  <si>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</si>
  <si>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</si>
  <si>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</si>
  <si>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</si>
  <si>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</si>
  <si>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</si>
  <si>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</si>
  <si>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</si>
  <si>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</si>
  <si>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</si>
  <si>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</si>
  <si>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</si>
  <si>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</si>
  <si>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</si>
  <si>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</si>
  <si>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</si>
  <si>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</si>
  <si>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</si>
  <si>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</si>
  <si>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</si>
  <si>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</si>
  <si>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</si>
  <si>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</si>
  <si>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</si>
  <si>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</si>
  <si>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</si>
  <si>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</si>
  <si>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</si>
  <si>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</si>
  <si>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</si>
  <si>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</si>
  <si>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</si>
  <si>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</si>
  <si>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</si>
  <si>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</si>
  <si>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</si>
  <si>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</si>
  <si>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</si>
  <si>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</si>
  <si>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</si>
  <si>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</si>
  <si>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</si>
  <si>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</si>
  <si>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</si>
  <si>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</si>
  <si>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</si>
  <si>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</si>
  <si>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</si>
  <si>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</si>
  <si>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</si>
  <si>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</si>
  <si>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</si>
  <si>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</si>
  <si>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</si>
  <si>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</si>
  <si>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</si>
  <si>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</si>
  <si>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</si>
  <si>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</si>
  <si>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</si>
  <si>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</si>
  <si>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</si>
  <si>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</si>
  <si>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</si>
  <si>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</si>
  <si>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</si>
  <si>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</si>
  <si>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</si>
  <si>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</si>
  <si>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</si>
  <si>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</si>
  <si>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</si>
  <si>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</si>
  <si>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</si>
  <si>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</si>
  <si>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</si>
  <si>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</si>
  <si>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</si>
  <si>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</si>
  <si>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</si>
  <si>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</si>
  <si>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</si>
  <si>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</si>
  <si>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</si>
  <si>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</si>
  <si>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</si>
  <si>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</si>
  <si>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</si>
  <si>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</si>
  <si>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</si>
  <si>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</si>
  <si>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</si>
  <si>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</si>
  <si>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</si>
  <si>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</si>
  <si>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</si>
  <si>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</si>
  <si>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</si>
  <si>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</si>
  <si>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</si>
  <si>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</si>
  <si>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</si>
  <si>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</si>
  <si>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</si>
  <si>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</si>
  <si>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</si>
  <si>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</si>
  <si>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</si>
  <si>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</si>
  <si>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</si>
  <si>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</si>
  <si>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</si>
  <si>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</si>
  <si>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</si>
  <si>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</si>
  <si>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</si>
  <si>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</si>
  <si>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</si>
  <si>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</si>
  <si>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</si>
  <si>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</si>
  <si>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</si>
  <si>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</si>
  <si>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</si>
  <si>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</si>
  <si>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</si>
  <si>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</si>
  <si>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</si>
  <si>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</si>
  <si>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</si>
  <si>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</si>
  <si>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</si>
  <si>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</si>
  <si>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</si>
  <si>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</si>
  <si>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</si>
  <si>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</si>
  <si>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</si>
  <si>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</si>
  <si>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</si>
  <si>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</si>
  <si>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</si>
  <si>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</si>
  <si>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</si>
  <si>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</si>
  <si>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</si>
  <si>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</si>
  <si>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</si>
  <si>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</si>
  <si>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</si>
  <si>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</si>
  <si>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</si>
  <si>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</si>
  <si>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</si>
  <si>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</si>
  <si>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</si>
  <si>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</si>
  <si>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</si>
  <si>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</si>
  <si>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</si>
  <si>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</si>
  <si>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</si>
  <si>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</si>
  <si>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</si>
  <si>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</si>
  <si>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</si>
  <si>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</si>
  <si>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</si>
  <si>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</si>
  <si>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</si>
  <si>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</si>
  <si>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</si>
  <si>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</si>
  <si>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</si>
  <si>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</si>
  <si>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</si>
  <si>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</si>
  <si>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</si>
  <si>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</si>
  <si>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</si>
  <si>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</si>
  <si>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</si>
  <si>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</si>
  <si>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</si>
  <si>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</si>
  <si>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</si>
  <si>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</si>
  <si>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</si>
  <si>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</si>
  <si>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</si>
  <si>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</si>
  <si>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</si>
  <si>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</si>
  <si>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</si>
  <si>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</si>
  <si>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</si>
  <si>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</si>
  <si>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</si>
  <si>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</si>
  <si>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</si>
  <si>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</si>
  <si>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</si>
  <si>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</si>
  <si>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</si>
  <si>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</si>
  <si>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</si>
  <si>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</si>
  <si>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</si>
  <si>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</si>
  <si>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</si>
  <si>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</si>
  <si>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</si>
  <si>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</si>
  <si>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</si>
  <si>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</si>
  <si>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</si>
  <si>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</si>
  <si>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</si>
  <si>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</si>
  <si>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</si>
  <si>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</si>
  <si>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</si>
  <si>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</si>
  <si>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</si>
  <si>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</si>
  <si>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</si>
  <si>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</si>
  <si>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</si>
  <si>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</si>
  <si>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</si>
  <si>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</si>
  <si>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</si>
  <si>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</si>
  <si>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</si>
  <si>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</si>
  <si>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</si>
  <si>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</si>
  <si>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</si>
  <si>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</si>
  <si>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</si>
  <si>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</si>
  <si>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</si>
  <si>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</si>
  <si>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</si>
  <si>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</si>
  <si>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</si>
  <si>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</si>
  <si>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</si>
  <si>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</si>
  <si>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</si>
  <si>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</si>
  <si>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</si>
  <si>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</si>
  <si>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</si>
  <si>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</si>
  <si>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</si>
  <si>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</si>
  <si>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</si>
  <si>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</si>
  <si>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</si>
  <si>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</si>
  <si>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</si>
  <si>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</si>
  <si>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</si>
  <si>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</si>
  <si>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</si>
  <si>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</si>
  <si>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</si>
  <si>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</si>
  <si>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</si>
  <si>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</si>
  <si>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</si>
  <si>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</si>
  <si>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</si>
  <si>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</si>
  <si>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</si>
  <si>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</si>
  <si>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</si>
  <si>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</si>
  <si>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</si>
  <si>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</si>
  <si>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</si>
  <si>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</si>
  <si>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</si>
  <si>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</si>
  <si>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</si>
  <si>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</si>
  <si>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</si>
  <si>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</si>
  <si>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</si>
  <si>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</si>
  <si>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</si>
  <si>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</si>
  <si>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</si>
  <si>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</si>
  <si>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</si>
  <si>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</si>
  <si>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</si>
  <si>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</si>
  <si>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</si>
  <si>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</si>
  <si>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</si>
  <si>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</si>
  <si>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</si>
  <si>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</si>
  <si>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</si>
  <si>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</si>
  <si>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</si>
  <si>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</si>
  <si>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</si>
  <si>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</si>
  <si>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</si>
  <si>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</si>
  <si>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</si>
  <si>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</si>
  <si>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</si>
  <si>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</si>
  <si>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</si>
  <si>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</si>
  <si>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</si>
  <si>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</si>
  <si>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</si>
  <si>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</si>
  <si>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</si>
  <si>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</si>
  <si>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</si>
  <si>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</si>
  <si>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</si>
  <si>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</si>
  <si>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</si>
  <si>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</si>
  <si>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</si>
  <si>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</si>
  <si>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</si>
  <si>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</si>
  <si>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</si>
  <si>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</si>
  <si>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</si>
  <si>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</si>
  <si>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</si>
  <si>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</si>
  <si>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</si>
  <si>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</si>
  <si>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</si>
  <si>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</si>
  <si>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</si>
  <si>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</si>
  <si>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</si>
  <si>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</si>
  <si>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</si>
  <si>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</si>
  <si>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</si>
  <si>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</si>
  <si>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</si>
  <si>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</si>
  <si>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</si>
  <si>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</si>
  <si>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</si>
  <si>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</si>
  <si>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</si>
  <si>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</si>
  <si>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</si>
  <si>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</si>
  <si>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</si>
  <si>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</si>
  <si>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</si>
  <si>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</si>
  <si>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</si>
  <si>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</si>
  <si>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</si>
  <si>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</si>
  <si>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</si>
  <si>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</si>
  <si>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</si>
  <si>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</si>
  <si>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</si>
  <si>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</si>
  <si>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</si>
  <si>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</si>
  <si>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</si>
  <si>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</si>
  <si>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</si>
  <si>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</si>
  <si>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</si>
  <si>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</si>
  <si>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</si>
  <si>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</si>
  <si>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</si>
  <si>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</si>
  <si>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</si>
  <si>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</si>
  <si>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</si>
  <si>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</si>
  <si>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</si>
  <si>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</si>
  <si>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</si>
  <si>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</si>
  <si>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</si>
  <si>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</si>
  <si>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</si>
  <si>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</si>
  <si>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</si>
  <si>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</si>
  <si>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</si>
  <si>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</si>
  <si>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</si>
  <si>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</si>
  <si>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</si>
  <si>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</si>
  <si>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</si>
  <si>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</si>
  <si>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</si>
  <si>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</si>
  <si>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</si>
  <si>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</si>
  <si>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</si>
  <si>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</si>
  <si>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</si>
  <si>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</si>
  <si>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</si>
  <si>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</si>
  <si>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</si>
  <si>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</si>
  <si>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</si>
  <si>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</si>
  <si>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</si>
  <si>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</si>
  <si>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</si>
  <si>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</si>
  <si>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</si>
  <si>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</si>
  <si>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</si>
  <si>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</si>
  <si>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</si>
  <si>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</si>
  <si>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</si>
  <si>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</si>
  <si>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</si>
  <si>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</si>
  <si>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</si>
  <si>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</si>
  <si>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</si>
  <si>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</si>
  <si>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</si>
  <si>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</si>
  <si>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</si>
  <si>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</si>
  <si>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</si>
  <si>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</si>
  <si>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</si>
  <si>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</si>
  <si>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</si>
  <si>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</si>
  <si>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</si>
  <si>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</si>
  <si>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</si>
  <si>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</si>
  <si>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</si>
  <si>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</si>
  <si>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</si>
  <si>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</si>
  <si>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</si>
  <si>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</si>
  <si>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</si>
  <si>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</si>
  <si>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</si>
  <si>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</si>
  <si>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</si>
  <si>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</si>
  <si>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</si>
  <si>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</si>
  <si>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</si>
  <si>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</si>
  <si>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</si>
  <si>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</si>
  <si>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</si>
  <si>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</si>
  <si>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</si>
  <si>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</si>
  <si>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</si>
  <si>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</si>
  <si>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</si>
  <si>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</si>
  <si>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</si>
  <si>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</si>
  <si>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</si>
  <si>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</si>
  <si>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</si>
  <si>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</si>
  <si>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</si>
  <si>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</si>
  <si>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</si>
  <si>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</si>
  <si>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</si>
  <si>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</si>
  <si>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</si>
  <si>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</si>
  <si>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</si>
  <si>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</si>
  <si>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</si>
  <si>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</si>
  <si>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</si>
  <si>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</si>
  <si>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</si>
  <si>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</si>
  <si>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</si>
  <si>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</si>
  <si>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</si>
  <si>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</si>
  <si>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</si>
  <si>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</si>
  <si>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</si>
  <si>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</si>
  <si>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</si>
  <si>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</si>
  <si>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</si>
  <si>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</si>
  <si>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</si>
  <si>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</si>
  <si>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</si>
  <si>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</si>
  <si>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</si>
  <si>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</si>
  <si>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</si>
  <si>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</si>
  <si>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</si>
  <si>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</si>
  <si>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</si>
  <si>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</si>
  <si>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</si>
  <si>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</si>
  <si>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</si>
  <si>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</si>
  <si>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</si>
  <si>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</si>
  <si>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</si>
  <si>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</si>
  <si>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</si>
  <si>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</si>
  <si>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</si>
  <si>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</si>
  <si>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</si>
  <si>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</si>
  <si>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</si>
  <si>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</si>
  <si>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</si>
  <si>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</si>
  <si>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</si>
  <si>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</si>
  <si>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</si>
  <si>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</si>
  <si>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</si>
  <si>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</si>
  <si>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</si>
  <si>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</si>
  <si>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</si>
  <si>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</si>
  <si>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</si>
  <si>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</si>
  <si>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</si>
  <si>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</si>
  <si>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</si>
  <si>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</si>
  <si>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</si>
  <si>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</si>
  <si>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</si>
  <si>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</si>
  <si>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</si>
  <si>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</si>
  <si>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</si>
  <si>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</si>
  <si>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</si>
  <si>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</si>
  <si>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</si>
  <si>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</si>
  <si>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</si>
  <si>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</si>
  <si>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</si>
  <si>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</si>
  <si>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</si>
  <si>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</si>
  <si>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</si>
  <si>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</si>
  <si>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</si>
  <si>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</si>
  <si>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</si>
  <si>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</si>
  <si>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</si>
  <si>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</si>
  <si>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</si>
  <si>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</si>
  <si>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</si>
  <si>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</si>
  <si>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</si>
  <si>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</si>
  <si>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</si>
  <si>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</si>
  <si>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</si>
  <si>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</si>
  <si>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</si>
  <si>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</si>
  <si>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</si>
  <si>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</si>
  <si>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</si>
  <si>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</si>
  <si>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</si>
  <si>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</si>
  <si>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</si>
  <si>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</si>
  <si>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</si>
  <si>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</si>
  <si>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</si>
  <si>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</si>
  <si>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</si>
  <si>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</si>
  <si>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</si>
  <si>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</si>
  <si>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</si>
  <si>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</si>
  <si>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</si>
  <si>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</si>
  <si>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</si>
  <si>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</si>
  <si>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</si>
  <si>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</si>
  <si>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</si>
  <si>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</si>
  <si>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</si>
  <si>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</si>
  <si>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</si>
  <si>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</si>
  <si>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</si>
  <si>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</si>
  <si>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</si>
  <si>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</si>
  <si>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</si>
  <si>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</si>
  <si>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</si>
  <si>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</si>
  <si>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</si>
  <si>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</si>
  <si>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</si>
  <si>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</si>
  <si>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</si>
  <si>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</si>
  <si>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</si>
  <si>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</si>
  <si>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</si>
  <si>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</si>
  <si>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</si>
  <si>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</si>
  <si>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</si>
  <si>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</si>
  <si>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</si>
  <si>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</si>
  <si>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</si>
  <si>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</si>
  <si>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</si>
  <si>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</si>
  <si>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</si>
  <si>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</si>
  <si>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</si>
  <si>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</si>
  <si>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</si>
  <si>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</si>
  <si>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</si>
  <si>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</si>
  <si>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</si>
  <si>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</si>
  <si>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</si>
  <si>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</si>
  <si>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</si>
  <si>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</si>
  <si>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</si>
  <si>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</si>
  <si>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</si>
  <si>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</si>
  <si>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</si>
  <si>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</si>
  <si>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</si>
  <si>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</si>
  <si>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</si>
  <si>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</si>
  <si>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</si>
  <si>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</si>
  <si>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</si>
  <si>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</si>
  <si>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</si>
  <si>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</si>
  <si>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</si>
  <si>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</si>
  <si>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</si>
  <si>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</si>
  <si>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</si>
  <si>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</si>
  <si>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</si>
  <si>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</si>
  <si>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</si>
  <si>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</si>
  <si>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</si>
  <si>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</si>
  <si>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</si>
  <si>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</si>
  <si>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</si>
  <si>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</si>
  <si>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</si>
  <si>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</si>
  <si>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</si>
  <si>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</si>
  <si>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</si>
  <si>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</si>
  <si>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</si>
  <si>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</si>
  <si>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</si>
  <si>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</si>
  <si>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</si>
  <si>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</si>
  <si>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</si>
  <si>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</si>
  <si>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</si>
  <si>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</si>
  <si>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</si>
  <si>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</si>
  <si>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</si>
  <si>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</si>
  <si>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</si>
  <si>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</si>
  <si>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</si>
  <si>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</si>
  <si>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</si>
  <si>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</si>
  <si>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</si>
  <si>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</si>
  <si>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</si>
  <si>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</si>
  <si>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</si>
  <si>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</si>
  <si>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</si>
  <si>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</si>
  <si>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</si>
  <si>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</si>
  <si>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</si>
  <si>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</si>
  <si>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</si>
  <si>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</si>
  <si>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</si>
  <si>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</si>
  <si>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</si>
  <si>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</si>
  <si>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</si>
  <si>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</si>
  <si>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</si>
  <si>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</si>
  <si>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</si>
  <si>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</si>
  <si>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</si>
  <si>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</si>
  <si>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</si>
  <si>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</si>
  <si>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</si>
  <si>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</si>
  <si>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</si>
  <si>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</si>
  <si>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</si>
  <si>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</si>
  <si>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</si>
  <si>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</si>
  <si>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</si>
  <si>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</si>
  <si>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</si>
  <si>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</si>
  <si>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</si>
  <si>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</si>
  <si>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</si>
  <si>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</si>
  <si>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</si>
  <si>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</si>
  <si>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</si>
  <si>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</si>
  <si>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</si>
  <si>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</si>
  <si>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</si>
  <si>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</si>
  <si>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</si>
  <si>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</si>
  <si>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</si>
  <si>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</si>
  <si>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</si>
  <si>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</si>
  <si>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</si>
  <si>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</si>
  <si>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</si>
  <si>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</si>
  <si>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</si>
  <si>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</si>
  <si>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</si>
  <si>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</si>
  <si>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</si>
  <si>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</si>
  <si>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</si>
  <si>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</si>
  <si>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</si>
  <si>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</si>
  <si>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</si>
  <si>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</si>
  <si>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</si>
  <si>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</si>
  <si>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</si>
  <si>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</si>
  <si>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</si>
  <si>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</si>
  <si>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</si>
  <si>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</si>
  <si>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</si>
  <si>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</si>
  <si>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</si>
  <si>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</si>
  <si>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</si>
  <si>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</si>
  <si>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</si>
  <si>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</si>
  <si>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</si>
  <si>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</si>
  <si>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</si>
  <si>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</si>
  <si>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</si>
  <si>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</si>
  <si>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</si>
  <si>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</si>
  <si>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</si>
  <si>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</si>
  <si>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</si>
  <si>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</si>
  <si>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</si>
  <si>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</si>
  <si>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</si>
  <si>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</si>
  <si>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</si>
  <si>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</si>
  <si>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</si>
  <si>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</si>
  <si>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</si>
  <si>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</si>
  <si>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</si>
  <si>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</si>
  <si>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</si>
  <si>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</si>
  <si>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</si>
  <si>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</si>
  <si>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</si>
  <si>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</si>
  <si>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</si>
  <si>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</si>
  <si>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</si>
  <si>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</si>
  <si>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</si>
  <si>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</si>
  <si>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</si>
  <si>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</si>
  <si>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</si>
  <si>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</si>
  <si>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</si>
  <si>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</si>
  <si>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</si>
  <si>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</si>
  <si>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</si>
  <si>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</si>
  <si>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</si>
  <si>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</si>
  <si>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</si>
  <si>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</si>
  <si>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</si>
  <si>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</si>
  <si>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</si>
  <si>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</si>
  <si>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</si>
  <si>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</si>
  <si>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</si>
  <si>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</si>
  <si>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</si>
  <si>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</si>
  <si>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</si>
  <si>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</si>
  <si>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</si>
  <si>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</si>
  <si>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</si>
  <si>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</si>
  <si>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</si>
  <si>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</si>
  <si>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</si>
  <si>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</si>
  <si>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</si>
  <si>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</si>
  <si>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</si>
  <si>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</si>
  <si>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</si>
  <si>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</si>
  <si>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</si>
  <si>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</si>
  <si>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</si>
  <si>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</si>
  <si>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</si>
  <si>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</si>
  <si>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</si>
  <si>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</si>
  <si>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</si>
  <si>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</si>
  <si>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</si>
  <si>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</si>
  <si>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</si>
  <si>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</si>
  <si>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</si>
  <si>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</si>
  <si>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</si>
  <si>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</si>
  <si>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</si>
  <si>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</si>
  <si>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</si>
  <si>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</si>
  <si>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</si>
  <si>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</si>
  <si>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</si>
  <si>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</si>
  <si>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</si>
  <si>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</si>
  <si>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</si>
  <si>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</si>
  <si>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</si>
  <si>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</si>
  <si>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</si>
  <si>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</si>
  <si>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</si>
  <si>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</si>
  <si>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</si>
  <si>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</si>
  <si>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</si>
  <si>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</si>
  <si>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</si>
  <si>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</si>
  <si>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</si>
  <si>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</si>
  <si>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</si>
  <si>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</si>
  <si>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</si>
  <si>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</si>
  <si>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</si>
  <si>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</si>
  <si>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</si>
  <si>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</si>
  <si>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</si>
  <si>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</si>
  <si>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</si>
  <si>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</si>
  <si>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</si>
  <si>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</si>
  <si>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</si>
  <si>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</si>
  <si>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</si>
  <si>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</si>
  <si>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</si>
  <si>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</si>
  <si>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</si>
  <si>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</si>
  <si>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</si>
  <si>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</si>
  <si>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</si>
  <si>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</si>
  <si>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</si>
  <si>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</si>
  <si>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</si>
  <si>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</si>
  <si>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</si>
  <si>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</si>
  <si>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</si>
  <si>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</si>
  <si>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</si>
  <si>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</si>
  <si>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</si>
  <si>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</si>
  <si>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</si>
  <si>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</si>
  <si>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</si>
  <si>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</si>
  <si>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</si>
  <si>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</si>
  <si>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</si>
  <si>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</si>
  <si>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</si>
  <si>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</si>
  <si>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</si>
  <si>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</si>
  <si>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</si>
  <si>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</si>
  <si>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</si>
  <si>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</si>
  <si>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</si>
  <si>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</si>
  <si>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</si>
  <si>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</si>
  <si>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</si>
  <si>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</si>
  <si>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</si>
  <si>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</si>
  <si>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</si>
  <si>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</si>
  <si>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</si>
  <si>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</si>
  <si>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</si>
  <si>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</si>
  <si>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</si>
  <si>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</si>
  <si>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</si>
  <si>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</si>
  <si>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</si>
  <si>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</si>
  <si>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</si>
  <si>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</si>
  <si>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</si>
  <si>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</si>
  <si>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</si>
  <si>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</si>
  <si>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</si>
  <si>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</si>
  <si>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</si>
  <si>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</si>
  <si>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</si>
  <si>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</si>
  <si>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</si>
  <si>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</si>
  <si>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</si>
  <si>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</si>
  <si>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</si>
  <si>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</si>
  <si>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</si>
  <si>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</si>
  <si>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</si>
  <si>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</si>
  <si>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</si>
  <si>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</si>
  <si>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</si>
  <si>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</si>
  <si>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</si>
  <si>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</si>
  <si>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</si>
  <si>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</si>
  <si>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</si>
  <si>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</si>
  <si>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</si>
  <si>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</si>
  <si>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</si>
  <si>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</si>
  <si>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</si>
  <si>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</si>
  <si>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</si>
  <si>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</si>
  <si>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</si>
  <si>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</si>
  <si>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</si>
  <si>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</si>
  <si>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</si>
  <si>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</si>
  <si>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</si>
  <si>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</si>
  <si>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</si>
  <si>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</si>
  <si>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</si>
  <si>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</si>
  <si>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</si>
  <si>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</si>
  <si>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</si>
  <si>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</si>
  <si>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</si>
  <si>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</si>
  <si>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</si>
  <si>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</si>
  <si>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</si>
  <si>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</si>
  <si>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</si>
  <si>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</si>
  <si>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</si>
  <si>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</si>
  <si>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</si>
  <si>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</si>
  <si>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</si>
  <si>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</si>
  <si>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</si>
  <si>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</si>
  <si>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</si>
  <si>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</si>
  <si>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</si>
  <si>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</si>
  <si>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</si>
  <si>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</si>
  <si>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</si>
  <si>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</si>
  <si>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</si>
  <si>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</si>
  <si>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</si>
  <si>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</si>
  <si>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</si>
  <si>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</si>
  <si>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</si>
  <si>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</si>
  <si>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</si>
  <si>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</si>
  <si>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</si>
  <si>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</si>
  <si>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</si>
  <si>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</si>
  <si>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</si>
  <si>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</si>
  <si>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</si>
  <si>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</si>
  <si>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</si>
  <si>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</si>
  <si>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</si>
  <si>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</si>
  <si>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</si>
  <si>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</si>
  <si>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</si>
  <si>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</si>
  <si>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</si>
  <si>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</si>
  <si>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</si>
  <si>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</si>
  <si>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</si>
  <si>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</si>
  <si>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</si>
  <si>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</si>
  <si>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</si>
  <si>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</si>
  <si>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</si>
  <si>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</si>
  <si>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</si>
  <si>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</si>
  <si>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</si>
  <si>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</si>
  <si>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</si>
  <si>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</si>
  <si>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</si>
  <si>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</si>
  <si>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</si>
  <si>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</si>
  <si>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</si>
  <si>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</si>
  <si>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</si>
  <si>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</si>
  <si>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</si>
  <si>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</si>
  <si>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</si>
  <si>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</si>
  <si>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</si>
  <si>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</si>
  <si>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</si>
  <si>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</si>
  <si>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</si>
  <si>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</si>
  <si>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</si>
  <si>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</si>
  <si>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</si>
  <si>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</si>
  <si>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</si>
  <si>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</si>
  <si>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</si>
  <si>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</si>
  <si>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</si>
  <si>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</si>
  <si>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</si>
  <si>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</si>
  <si>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</si>
  <si>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</si>
  <si>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</si>
  <si>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</si>
  <si>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</si>
  <si>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</si>
  <si>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</si>
  <si>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</si>
  <si>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</si>
  <si>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</si>
  <si>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</si>
  <si>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</si>
  <si>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</si>
  <si>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</si>
  <si>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</si>
  <si>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</si>
  <si>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</si>
  <si>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</si>
  <si>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</si>
  <si>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</si>
  <si>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</si>
  <si>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</si>
  <si>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</si>
  <si>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</si>
  <si>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</si>
  <si>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</si>
  <si>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</si>
  <si>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</si>
  <si>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</si>
  <si>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</si>
  <si>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</si>
  <si>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</si>
  <si>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</si>
  <si>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</si>
  <si>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</si>
  <si>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</si>
  <si>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</si>
  <si>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</si>
  <si>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</si>
  <si>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</si>
  <si>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</si>
  <si>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</si>
  <si>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</si>
  <si>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</si>
  <si>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</si>
  <si>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</si>
  <si>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</si>
  <si>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</si>
  <si>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</si>
  <si>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</si>
  <si>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</si>
  <si>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</si>
  <si>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</si>
  <si>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</si>
  <si>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</si>
  <si>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</si>
  <si>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</si>
  <si>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</si>
  <si>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</si>
  <si>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</si>
  <si>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</si>
  <si>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</si>
  <si>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</si>
  <si>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</si>
  <si>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</si>
  <si>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</si>
  <si>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</si>
  <si>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</si>
  <si>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</si>
  <si>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</si>
  <si>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</si>
  <si>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</si>
  <si>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</si>
  <si>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</si>
  <si>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</si>
  <si>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</si>
  <si>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</si>
  <si>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</si>
  <si>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</si>
  <si>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</si>
  <si>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</si>
  <si>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</si>
  <si>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</si>
  <si>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</si>
  <si>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</si>
  <si>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</si>
  <si>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</si>
  <si>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</si>
  <si>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</si>
  <si>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</si>
  <si>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</si>
  <si>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</si>
  <si>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</si>
  <si>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</si>
  <si>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</si>
  <si>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</si>
  <si>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</si>
  <si>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</si>
  <si>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</si>
  <si>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</si>
  <si>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</si>
  <si>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</si>
  <si>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</si>
  <si>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</si>
  <si>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</si>
  <si>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</si>
  <si>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</si>
  <si>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</si>
  <si>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</si>
  <si>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</si>
  <si>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</si>
  <si>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</si>
  <si>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</si>
  <si>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</si>
  <si>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</si>
  <si>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</si>
  <si>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</si>
  <si>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</si>
  <si>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</si>
  <si>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</si>
  <si>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</si>
  <si>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</si>
  <si>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</si>
  <si>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</si>
  <si>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</si>
  <si>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</si>
  <si>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</si>
  <si>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</si>
  <si>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</si>
  <si>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</si>
  <si>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</si>
  <si>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</si>
  <si>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</si>
  <si>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</si>
  <si>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</si>
  <si>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</si>
  <si>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</si>
  <si>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</si>
  <si>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</si>
  <si>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</si>
  <si>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</si>
  <si>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</si>
  <si>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</si>
  <si>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</si>
  <si>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</si>
  <si>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</si>
  <si>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</si>
  <si>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</si>
  <si>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</si>
  <si>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</si>
  <si>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</si>
  <si>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</si>
  <si>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</si>
  <si>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</si>
  <si>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</si>
  <si>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</si>
  <si>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</si>
  <si>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</si>
  <si>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</si>
  <si>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</si>
  <si>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</si>
  <si>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</si>
  <si>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</si>
  <si>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</si>
  <si>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</si>
  <si>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</si>
  <si>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</si>
  <si>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</si>
  <si>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</si>
  <si>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</si>
  <si>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</si>
  <si>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</si>
  <si>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</si>
  <si>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</si>
  <si>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</si>
  <si>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</si>
  <si>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</si>
  <si>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</si>
  <si>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</si>
  <si>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</si>
  <si>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</si>
  <si>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</si>
  <si>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</si>
  <si>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</si>
  <si>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</si>
  <si>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</si>
  <si>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</si>
  <si>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</si>
  <si>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</si>
  <si>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</si>
  <si>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</si>
  <si>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</si>
  <si>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</si>
  <si>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</si>
  <si>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</si>
  <si>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</si>
  <si>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</si>
  <si>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</si>
  <si>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</si>
  <si>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</si>
  <si>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</si>
  <si>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</si>
  <si>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</si>
  <si>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</si>
  <si>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</si>
  <si>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</si>
  <si>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</si>
  <si>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</si>
  <si>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</si>
  <si>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</si>
  <si>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</si>
  <si>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</si>
  <si>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</si>
  <si>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</si>
  <si>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</si>
  <si>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</si>
  <si>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</si>
  <si>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</si>
  <si>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</si>
  <si>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</si>
  <si>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</si>
  <si>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</si>
  <si>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</si>
  <si>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</si>
  <si>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</si>
  <si>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</si>
  <si>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</si>
  <si>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</si>
  <si>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</si>
  <si>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</si>
  <si>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</si>
  <si>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</si>
  <si>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</si>
  <si>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</si>
  <si>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</si>
  <si>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</si>
  <si>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</si>
  <si>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</si>
  <si>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</si>
  <si>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</si>
  <si>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</si>
  <si>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</si>
  <si>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</si>
  <si>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</si>
  <si>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</si>
  <si>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</si>
  <si>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</si>
  <si>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</si>
  <si>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</si>
  <si>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</si>
  <si>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</si>
  <si>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</si>
  <si>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</si>
  <si>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</si>
  <si>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</si>
  <si>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</si>
  <si>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</si>
  <si>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</si>
  <si>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</si>
  <si>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</si>
  <si>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</si>
  <si>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</si>
  <si>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</si>
  <si>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</si>
  <si>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</si>
  <si>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</si>
  <si>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</si>
  <si>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</si>
  <si>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</si>
  <si>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</si>
  <si>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</si>
  <si>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</si>
  <si>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</si>
  <si>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</si>
  <si>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</si>
  <si>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</si>
  <si>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</si>
  <si>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</si>
  <si>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</si>
  <si>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</si>
  <si>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</si>
  <si>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</si>
  <si>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</si>
  <si>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</si>
  <si>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</si>
  <si>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</si>
  <si>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</si>
  <si>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</si>
  <si>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</si>
  <si>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</si>
  <si>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</si>
  <si>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</si>
  <si>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</si>
  <si>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</si>
  <si>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</si>
  <si>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</si>
  <si>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</si>
  <si>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</si>
  <si>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</si>
  <si>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</si>
  <si>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</si>
  <si>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</si>
  <si>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</si>
  <si>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</si>
  <si>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</si>
  <si>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</si>
  <si>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</si>
  <si>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</si>
  <si>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</si>
  <si>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</si>
  <si>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</si>
  <si>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</si>
  <si>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</si>
  <si>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</si>
  <si>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</si>
  <si>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</si>
  <si>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</si>
  <si>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</si>
  <si>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</si>
  <si>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</si>
  <si>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</si>
  <si>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</si>
  <si>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</si>
  <si>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</si>
  <si>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</si>
  <si>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</si>
  <si>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</si>
  <si>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</si>
  <si>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</si>
  <si>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</si>
  <si>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</si>
  <si>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</si>
  <si>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</si>
  <si>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</si>
  <si>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</si>
  <si>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</si>
  <si>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</si>
  <si>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</si>
  <si>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</si>
  <si>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</si>
  <si>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</si>
  <si>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</si>
  <si>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</si>
  <si>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</si>
  <si>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</si>
  <si>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</si>
  <si>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</si>
  <si>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</si>
  <si>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</si>
  <si>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</si>
  <si>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</si>
  <si>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</si>
  <si>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</si>
  <si>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</si>
  <si>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</si>
  <si>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</si>
  <si>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</si>
  <si>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</si>
  <si>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</si>
  <si>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</si>
  <si>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</si>
  <si>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</si>
  <si>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</si>
  <si>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</si>
  <si>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</si>
  <si>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</si>
  <si>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</si>
  <si>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</si>
  <si>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</si>
  <si>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</si>
  <si>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</si>
  <si>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</si>
  <si>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</si>
  <si>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</si>
  <si>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</si>
  <si>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</si>
  <si>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</si>
  <si>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</si>
  <si>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</si>
  <si>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</si>
  <si>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</si>
  <si>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</si>
  <si>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</si>
  <si>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</si>
  <si>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</si>
  <si>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</si>
  <si>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</si>
  <si>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</si>
  <si>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</si>
  <si>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</si>
  <si>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</si>
  <si>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</si>
  <si>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</si>
  <si>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</si>
  <si>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</si>
  <si>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</si>
  <si>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</si>
  <si>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</si>
  <si>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</si>
  <si>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</si>
  <si>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</si>
  <si>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</si>
  <si>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</si>
  <si>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</si>
  <si>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</si>
  <si>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</si>
  <si>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</si>
  <si>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</si>
  <si>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</si>
  <si>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</si>
  <si>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</si>
  <si>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</si>
  <si>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</si>
  <si>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</si>
  <si>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</si>
  <si>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</si>
  <si>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</si>
  <si>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</si>
  <si>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</si>
  <si>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</si>
  <si>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</si>
  <si>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</si>
  <si>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</si>
  <si>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</si>
  <si>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</si>
  <si>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</si>
  <si>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</si>
  <si>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</si>
  <si>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</si>
  <si>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</si>
  <si>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</si>
  <si>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</si>
  <si>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</si>
  <si>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</si>
  <si>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</si>
  <si>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</si>
  <si>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</si>
  <si>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</si>
  <si>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</si>
  <si>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</si>
  <si>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</si>
  <si>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</si>
  <si>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</si>
  <si>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</si>
  <si>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</si>
  <si>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</si>
  <si>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</si>
  <si>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</si>
  <si>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</si>
  <si>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</si>
  <si>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</si>
  <si>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</si>
  <si>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</si>
  <si>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</si>
  <si>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</si>
  <si>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</si>
  <si>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</si>
  <si>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</si>
  <si>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</si>
  <si>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</si>
  <si>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</si>
  <si>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</si>
  <si>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</si>
  <si>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</si>
  <si>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</si>
  <si>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</si>
  <si>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</si>
  <si>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</si>
  <si>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</si>
  <si>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</si>
  <si>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</si>
  <si>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</si>
  <si>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</si>
  <si>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</si>
  <si>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</si>
  <si>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</si>
  <si>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</si>
  <si>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</si>
  <si>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</si>
  <si>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</si>
  <si>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</si>
  <si>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</si>
  <si>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</si>
  <si>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</si>
  <si>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</si>
  <si>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</si>
  <si>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</si>
  <si>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</si>
  <si>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</si>
  <si>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</si>
  <si>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</si>
  <si>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</si>
  <si>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</si>
  <si>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</si>
  <si>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</si>
  <si>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</si>
  <si>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</si>
  <si>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</si>
  <si>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</si>
  <si>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</si>
  <si>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</si>
  <si>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</si>
  <si>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</si>
  <si>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</si>
  <si>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</si>
  <si>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</si>
  <si>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</si>
  <si>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</si>
  <si>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</si>
  <si>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</si>
  <si>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</si>
  <si>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</si>
  <si>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</si>
  <si>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</si>
  <si>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</si>
  <si>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</si>
  <si>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</si>
  <si>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</si>
  <si>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</si>
  <si>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</si>
  <si>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</si>
  <si>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</si>
  <si>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</si>
  <si>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</si>
  <si>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</si>
  <si>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</si>
  <si>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</si>
  <si>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</si>
  <si>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</si>
  <si>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</si>
  <si>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</si>
  <si>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</si>
  <si>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</si>
  <si>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</si>
  <si>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</si>
  <si>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</si>
  <si>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</si>
  <si>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</si>
  <si>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</si>
  <si>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</si>
  <si>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</si>
  <si>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</si>
  <si>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</si>
  <si>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</si>
  <si>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</si>
  <si>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</si>
  <si>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</si>
  <si>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</si>
  <si>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</si>
  <si>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</si>
  <si>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</si>
  <si>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</si>
  <si>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</si>
  <si>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</si>
  <si>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</si>
  <si>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</si>
  <si>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</si>
  <si>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</si>
  <si>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</si>
  <si>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</si>
  <si>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</si>
  <si>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</si>
  <si>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</si>
  <si>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</si>
  <si>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</si>
  <si>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</si>
  <si>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</si>
  <si>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</si>
  <si>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</si>
  <si>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</si>
  <si>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</si>
  <si>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</si>
  <si>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</si>
  <si>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</si>
  <si>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</si>
  <si>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</si>
  <si>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</si>
  <si>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</si>
  <si>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</si>
  <si>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</si>
  <si>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</si>
  <si>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</si>
  <si>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</si>
  <si>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</si>
  <si>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</si>
  <si>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</si>
  <si>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</si>
  <si>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</si>
  <si>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</si>
  <si>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</si>
  <si>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</si>
  <si>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</si>
  <si>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</si>
  <si>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</si>
  <si>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</si>
  <si>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</si>
  <si>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</si>
  <si>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</si>
  <si>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</si>
  <si>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</si>
  <si>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</si>
  <si>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</si>
  <si>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</si>
  <si>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</si>
  <si>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</si>
  <si>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</si>
  <si>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</si>
  <si>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</si>
  <si>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</si>
  <si>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</si>
  <si>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</si>
  <si>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</si>
  <si>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</si>
  <si>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</si>
  <si>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</si>
  <si>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</si>
  <si>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</si>
  <si>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</si>
  <si>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</si>
  <si>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</si>
  <si>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</si>
  <si>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</si>
  <si>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</si>
  <si>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</si>
  <si>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</si>
  <si>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</si>
  <si>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</si>
  <si>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</si>
  <si>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</si>
  <si>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</si>
  <si>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</si>
  <si>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</si>
  <si>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</si>
  <si>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</si>
  <si>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</si>
  <si>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</si>
  <si>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</si>
  <si>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</si>
  <si>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</si>
  <si>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</si>
  <si>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</si>
  <si>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</si>
  <si>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</si>
  <si>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</si>
  <si>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</si>
  <si>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</si>
  <si>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</si>
  <si>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</si>
  <si>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</si>
  <si>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</si>
  <si>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</si>
  <si>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</si>
  <si>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</si>
  <si>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</si>
  <si>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</si>
  <si>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</si>
  <si>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</si>
  <si>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</si>
  <si>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</si>
  <si>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</si>
  <si>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</si>
  <si>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</si>
  <si>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</si>
  <si>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</si>
  <si>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</si>
  <si>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</si>
  <si>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</si>
  <si>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</si>
  <si>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</si>
  <si>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</si>
  <si>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</si>
  <si>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</si>
  <si>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</si>
  <si>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</si>
  <si>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</si>
  <si>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</si>
  <si>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</si>
  <si>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</si>
  <si>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</si>
  <si>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</si>
  <si>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</si>
  <si>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</si>
  <si>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</si>
  <si>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</si>
  <si>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</si>
  <si>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</si>
  <si>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</si>
  <si>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</si>
  <si>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</si>
  <si>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</si>
  <si>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</si>
  <si>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</si>
  <si>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</si>
  <si>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</si>
  <si>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</si>
  <si>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</si>
  <si>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</si>
  <si>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</si>
  <si>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</si>
  <si>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</si>
  <si>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</si>
  <si>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</si>
  <si>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</si>
  <si>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</si>
  <si>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</si>
  <si>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</si>
  <si>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</si>
  <si>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</si>
  <si>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</si>
  <si>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</si>
  <si>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</si>
  <si>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</si>
  <si>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</si>
  <si>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</si>
  <si>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</si>
  <si>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</si>
  <si>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</si>
  <si>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</si>
  <si>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</si>
  <si>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</si>
  <si>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</si>
  <si>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</si>
  <si>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</si>
  <si>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</si>
  <si>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</si>
  <si>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</si>
  <si>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</si>
  <si>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</si>
  <si>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</si>
  <si>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</si>
  <si>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</si>
  <si>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</si>
  <si>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</si>
  <si>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</si>
  <si>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</si>
  <si>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</si>
  <si>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</si>
  <si>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</si>
  <si>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</si>
  <si>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</si>
  <si>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</si>
  <si>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</si>
  <si>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</si>
  <si>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</si>
  <si>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</si>
  <si>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</si>
  <si>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</si>
  <si>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</si>
  <si>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</si>
  <si>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</si>
  <si>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</si>
  <si>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</si>
  <si>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</si>
  <si>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</si>
  <si>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</si>
  <si>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</si>
  <si>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</si>
  <si>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</si>
  <si>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</si>
  <si>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</si>
  <si>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</si>
  <si>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</si>
  <si>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</si>
  <si>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</si>
  <si>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</si>
  <si>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</si>
  <si>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</si>
  <si>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</si>
  <si>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</si>
  <si>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</si>
  <si>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</si>
  <si>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</si>
  <si>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</si>
  <si>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</si>
  <si>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</si>
  <si>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</si>
  <si>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</si>
  <si>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</si>
  <si>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</si>
  <si>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</si>
  <si>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</si>
  <si>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</si>
  <si>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</si>
  <si>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</si>
  <si>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</si>
  <si>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</si>
  <si>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</si>
  <si>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</si>
  <si>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</si>
  <si>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</si>
  <si>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</si>
  <si>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</si>
  <si>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</si>
  <si>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</si>
  <si>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</si>
  <si>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</si>
  <si>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</si>
  <si>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</si>
  <si>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</si>
  <si>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</si>
  <si>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</si>
  <si>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</si>
  <si>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</si>
  <si>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</si>
  <si>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</si>
  <si>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</si>
  <si>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</si>
  <si>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</si>
  <si>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</si>
  <si>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</si>
  <si>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</si>
  <si>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</si>
  <si>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</si>
  <si>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</si>
  <si>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</si>
  <si>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</si>
  <si>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</si>
  <si>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</si>
  <si>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</si>
  <si>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</si>
  <si>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</si>
  <si>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</si>
  <si>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</si>
  <si>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</si>
  <si>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</si>
  <si>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</si>
  <si>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</si>
  <si>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</si>
  <si>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</si>
  <si>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</si>
  <si>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</si>
  <si>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</si>
  <si>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</si>
  <si>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</si>
  <si>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</si>
  <si>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</si>
  <si>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</si>
  <si>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</si>
  <si>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</si>
  <si>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</si>
  <si>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</si>
  <si>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</si>
  <si>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</si>
  <si>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</si>
  <si>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</si>
  <si>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</si>
  <si>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</si>
  <si>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</si>
  <si>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</si>
  <si>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</si>
  <si>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</si>
  <si>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</si>
  <si>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</si>
  <si>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</si>
  <si>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</si>
  <si>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</si>
  <si>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</si>
  <si>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</si>
  <si>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</si>
  <si>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</si>
  <si>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</si>
  <si>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</si>
  <si>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</si>
  <si>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</si>
  <si>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</si>
  <si>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</si>
  <si>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</si>
  <si>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</si>
  <si>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</si>
  <si>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</si>
  <si>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</si>
  <si>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</si>
  <si>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</si>
  <si>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</si>
  <si>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</si>
  <si>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</si>
  <si>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</si>
  <si>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</si>
  <si>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</si>
  <si>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</si>
  <si>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</si>
  <si>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</si>
  <si>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</si>
  <si>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</si>
  <si>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</si>
  <si>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</si>
  <si>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</si>
  <si>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</si>
  <si>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</si>
  <si>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</si>
  <si>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</si>
  <si>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</si>
  <si>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</si>
  <si>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</si>
  <si>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</si>
  <si>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</si>
  <si>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</si>
  <si>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</si>
  <si>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</si>
  <si>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</si>
  <si>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</si>
  <si>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</si>
  <si>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</si>
  <si>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</si>
  <si>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</si>
  <si>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</si>
  <si>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</si>
  <si>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</si>
  <si>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</si>
  <si>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</si>
  <si>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</si>
  <si>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</si>
  <si>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</si>
  <si>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</si>
  <si>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</si>
  <si>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</si>
  <si>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</si>
  <si>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</si>
  <si>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</si>
  <si>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</si>
  <si>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</si>
  <si>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</si>
  <si>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</si>
  <si>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</si>
  <si>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</si>
  <si>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</si>
  <si>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</si>
  <si>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</si>
  <si>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</si>
  <si>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</si>
  <si>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</si>
  <si>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</si>
  <si>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</si>
  <si>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</si>
  <si>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</si>
  <si>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</si>
  <si>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</si>
  <si>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</si>
  <si>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</si>
  <si>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</si>
  <si>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</si>
  <si>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</si>
  <si>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</si>
  <si>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</si>
  <si>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</si>
  <si>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</si>
  <si>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</si>
  <si>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</si>
  <si>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</si>
  <si>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</si>
  <si>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</si>
  <si>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</si>
  <si>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</si>
  <si>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</si>
  <si>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</si>
  <si>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</si>
  <si>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</si>
  <si>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</si>
  <si>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</si>
  <si>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</si>
  <si>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</si>
  <si>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</si>
  <si>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</si>
  <si>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</si>
  <si>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</si>
  <si>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</si>
  <si>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</si>
  <si>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</si>
  <si>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</si>
  <si>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</si>
  <si>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</si>
  <si>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</si>
  <si>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</si>
  <si>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</si>
  <si>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</si>
  <si>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</si>
  <si>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</si>
  <si>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</si>
  <si>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</si>
  <si>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</si>
  <si>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</si>
  <si>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</si>
  <si>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</si>
  <si>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</si>
  <si>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</si>
  <si>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</si>
  <si>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</si>
  <si>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</si>
  <si>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</si>
  <si>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</si>
  <si>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</si>
  <si>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</si>
  <si>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</si>
  <si>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</si>
  <si>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</si>
  <si>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</si>
  <si>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</si>
  <si>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</si>
  <si>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</si>
  <si>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</si>
  <si>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</si>
  <si>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</si>
  <si>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</si>
  <si>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</si>
  <si>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</si>
  <si>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</si>
  <si>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</si>
  <si>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</si>
  <si>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</si>
  <si>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</si>
  <si>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</si>
  <si>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</si>
  <si>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</si>
  <si>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</si>
  <si>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</si>
  <si>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</si>
  <si>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</si>
  <si>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</si>
  <si>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</si>
  <si>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</si>
  <si>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</si>
  <si>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</si>
  <si>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</si>
  <si>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</si>
  <si>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</si>
  <si>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</si>
  <si>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</si>
  <si>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</si>
  <si>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</si>
  <si>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</si>
  <si>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</si>
  <si>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</si>
  <si>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</si>
  <si>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</si>
  <si>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</si>
  <si>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</si>
  <si>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</si>
  <si>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</si>
  <si>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</si>
  <si>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</si>
  <si>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</si>
  <si>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</si>
  <si>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</si>
  <si>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</si>
  <si>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</si>
  <si>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</si>
  <si>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</si>
  <si>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</si>
  <si>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</si>
  <si>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</si>
  <si>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</si>
  <si>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</si>
  <si>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</si>
  <si>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</si>
  <si>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</si>
  <si>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</si>
  <si>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</si>
  <si>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</si>
  <si>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</si>
  <si>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</si>
  <si>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</si>
  <si>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</si>
  <si>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</si>
  <si>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</si>
  <si>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</si>
  <si>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</si>
  <si>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</si>
  <si>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</si>
  <si>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</si>
  <si>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</si>
  <si>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</si>
  <si>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</si>
  <si>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</si>
  <si>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</si>
  <si>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</si>
  <si>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</si>
  <si>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</si>
  <si>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</si>
  <si>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</si>
  <si>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</si>
  <si>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</si>
  <si>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</si>
  <si>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</si>
  <si>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</si>
  <si>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</si>
  <si>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</si>
  <si>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</si>
  <si>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</si>
  <si>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</si>
  <si>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</si>
  <si>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</si>
  <si>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</si>
  <si>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</si>
  <si>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</si>
  <si>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</si>
  <si>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</si>
  <si>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</si>
  <si>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</si>
  <si>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</si>
  <si>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</si>
  <si>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</si>
  <si>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</si>
  <si>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</si>
  <si>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</si>
  <si>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</si>
  <si>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</si>
  <si>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</si>
  <si>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</si>
  <si>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</si>
  <si>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</si>
  <si>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</si>
  <si>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</si>
  <si>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</si>
  <si>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</si>
  <si>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</si>
  <si>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</si>
  <si>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</si>
  <si>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</si>
  <si>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</si>
  <si>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</si>
  <si>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</si>
  <si>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</si>
  <si>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</si>
  <si>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</si>
  <si>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</si>
  <si>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</si>
  <si>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</si>
  <si>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</si>
  <si>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</si>
  <si>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</si>
  <si>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</si>
  <si>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</si>
  <si>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</si>
  <si>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</si>
  <si>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</si>
  <si>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</si>
  <si>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</si>
  <si>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</si>
  <si>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</si>
  <si>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</si>
  <si>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</si>
  <si>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</si>
  <si>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</si>
  <si>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</si>
  <si>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</si>
  <si>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</si>
  <si>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</si>
  <si>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</si>
  <si>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</si>
  <si>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</si>
  <si>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</si>
  <si>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</si>
  <si>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</si>
  <si>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</si>
  <si>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</si>
  <si>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</si>
  <si>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</si>
  <si>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</si>
  <si>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</si>
  <si>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</si>
  <si>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</si>
  <si>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</si>
  <si>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</si>
  <si>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</si>
  <si>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</si>
  <si>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</si>
  <si>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</si>
  <si>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</si>
  <si>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</si>
  <si>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</si>
  <si>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</si>
  <si>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</si>
  <si>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</si>
  <si>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</si>
  <si>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</si>
  <si>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</si>
  <si>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</si>
  <si>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</si>
  <si>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</si>
  <si>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</si>
  <si>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</si>
  <si>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</si>
  <si>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</si>
  <si>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</si>
  <si>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</si>
  <si>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</si>
  <si>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</si>
  <si>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</si>
  <si>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</si>
  <si>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</si>
  <si>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</si>
  <si>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</si>
  <si>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</si>
  <si>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</si>
  <si>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</si>
  <si>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</si>
  <si>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</si>
  <si>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</si>
  <si>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</si>
  <si>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</si>
  <si>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</si>
  <si>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</si>
  <si>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</si>
  <si>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</si>
  <si>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</si>
  <si>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</si>
  <si>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</si>
  <si>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</si>
  <si>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</si>
  <si>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</si>
  <si>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</si>
  <si>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</si>
  <si>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</si>
  <si>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</si>
  <si>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</si>
  <si>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</si>
  <si>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</si>
  <si>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</si>
  <si>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</si>
  <si>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</si>
  <si>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</si>
  <si>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</si>
  <si>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</si>
  <si>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</si>
  <si>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</si>
  <si>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</si>
  <si>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</si>
  <si>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</si>
  <si>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</si>
  <si>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</si>
  <si>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</si>
  <si>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</si>
  <si>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</si>
  <si>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</si>
  <si>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</si>
  <si>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</si>
  <si>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</si>
  <si>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</si>
  <si>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</si>
  <si>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</si>
  <si>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</si>
  <si>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</si>
  <si>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</si>
  <si>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</si>
  <si>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</si>
  <si>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</si>
  <si>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</si>
  <si>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</si>
  <si>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</si>
  <si>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</si>
  <si>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</si>
  <si>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</si>
  <si>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</si>
  <si>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</si>
  <si>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</si>
  <si>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</si>
  <si>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</si>
  <si>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</si>
  <si>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</si>
  <si>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</si>
  <si>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</si>
  <si>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</si>
  <si>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</si>
  <si>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</si>
  <si>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</si>
  <si>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</si>
  <si>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</si>
  <si>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</si>
  <si>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</si>
  <si>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</si>
  <si>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</si>
  <si>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</si>
  <si>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</si>
  <si>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</si>
  <si>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</si>
  <si>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</si>
  <si>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</si>
  <si>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</si>
  <si>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</si>
  <si>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</si>
  <si>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</si>
  <si>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</si>
  <si>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</si>
  <si>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</si>
  <si>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</si>
  <si>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</si>
  <si>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</si>
  <si>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</si>
  <si>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</si>
  <si>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</si>
  <si>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</si>
  <si>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</si>
  <si>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</si>
  <si>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</si>
  <si>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</si>
  <si>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</si>
  <si>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</si>
  <si>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</si>
  <si>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</si>
  <si>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</si>
  <si>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</si>
  <si>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</si>
  <si>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</si>
  <si>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</si>
  <si>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</si>
  <si>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</si>
  <si>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</si>
  <si>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</si>
  <si>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</si>
  <si>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</si>
  <si>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</si>
  <si>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</si>
  <si>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</si>
  <si>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</si>
  <si>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</si>
  <si>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</si>
  <si>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</si>
  <si>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</si>
  <si>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</si>
  <si>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</si>
  <si>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</si>
  <si>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</si>
  <si>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</si>
  <si>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</si>
  <si>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</si>
  <si>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</si>
  <si>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</si>
  <si>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</si>
  <si>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</si>
  <si>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</si>
  <si>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</si>
  <si>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</si>
  <si>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</si>
  <si>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</si>
  <si>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</si>
  <si>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</si>
  <si>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</si>
  <si>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</si>
  <si>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</si>
  <si>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</si>
  <si>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</si>
  <si>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</si>
  <si>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</si>
  <si>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</si>
  <si>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</si>
  <si>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</si>
  <si>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</si>
  <si>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</si>
  <si>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</si>
  <si>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</si>
  <si>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</si>
  <si>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</si>
  <si>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</si>
  <si>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</si>
  <si>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</si>
  <si>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</si>
  <si>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</si>
  <si>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</si>
  <si>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</si>
  <si>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</si>
  <si>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</si>
  <si>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</si>
  <si>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</si>
  <si>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</si>
  <si>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</si>
  <si>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</si>
  <si>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</si>
  <si>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</si>
  <si>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</si>
  <si>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</si>
  <si>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</si>
  <si>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</si>
  <si>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</si>
  <si>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</si>
  <si>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</si>
  <si>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</si>
  <si>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</si>
  <si>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</si>
  <si>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</si>
  <si>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</si>
  <si>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</si>
  <si>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</si>
  <si>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</si>
  <si>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</si>
  <si>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</si>
  <si>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</si>
  <si>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</si>
  <si>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</si>
  <si>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</si>
  <si>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</si>
  <si>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</si>
  <si>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</si>
  <si>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</si>
  <si>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</si>
  <si>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</si>
  <si>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</si>
  <si>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</si>
  <si>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</si>
  <si>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</si>
  <si>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</si>
  <si>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</si>
  <si>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</si>
  <si>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</si>
  <si>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</si>
  <si>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</si>
  <si>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</si>
  <si>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</si>
  <si>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</si>
  <si>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</si>
  <si>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</si>
  <si>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</si>
  <si>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</si>
  <si>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</si>
  <si>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</si>
  <si>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</si>
  <si>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</si>
  <si>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</si>
  <si>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</si>
  <si>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</si>
  <si>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</si>
  <si>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</si>
  <si>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</si>
  <si>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</si>
  <si>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</si>
  <si>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</si>
  <si>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</si>
  <si>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</si>
  <si>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</si>
  <si>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</si>
  <si>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</si>
  <si>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</si>
  <si>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</si>
  <si>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</si>
  <si>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</si>
  <si>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</si>
  <si>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</si>
  <si>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</si>
  <si>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</si>
  <si>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</si>
  <si>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</si>
  <si>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</si>
  <si>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</si>
  <si>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</si>
  <si>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</si>
  <si>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</si>
  <si>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</si>
  <si>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</si>
  <si>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</si>
  <si>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</si>
  <si>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</si>
  <si>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</si>
  <si>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</si>
  <si>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</si>
  <si>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</si>
  <si>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</si>
  <si>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</si>
  <si>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</si>
  <si>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</si>
  <si>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</si>
  <si>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</si>
  <si>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</si>
  <si>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</si>
  <si>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</si>
  <si>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</si>
  <si>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</si>
  <si>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</si>
  <si>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</si>
  <si>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</si>
  <si>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</si>
  <si>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</si>
  <si>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</si>
  <si>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</si>
  <si>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</si>
  <si>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</si>
  <si>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</si>
  <si>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</si>
  <si>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</si>
  <si>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</si>
  <si>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</si>
  <si>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</si>
  <si>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</si>
  <si>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</si>
  <si>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</si>
  <si>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</si>
  <si>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</si>
  <si>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</si>
  <si>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</si>
  <si>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</si>
  <si>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</si>
  <si>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</si>
  <si>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</si>
  <si>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</si>
  <si>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</si>
  <si>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</si>
  <si>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</si>
  <si>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</si>
  <si>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</si>
  <si>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</si>
  <si>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</si>
  <si>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</si>
  <si>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</si>
  <si>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</si>
  <si>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</si>
  <si>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</si>
  <si>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</si>
  <si>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</si>
  <si>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</si>
  <si>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</si>
  <si>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</si>
  <si>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</si>
  <si>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</si>
  <si>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</si>
  <si>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</si>
  <si>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</si>
  <si>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</si>
  <si>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</si>
  <si>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</si>
  <si>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</si>
  <si>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</si>
  <si>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</si>
  <si>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</si>
  <si>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</si>
  <si>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</si>
  <si>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</si>
  <si>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</si>
  <si>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</si>
  <si>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</si>
  <si>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</si>
  <si>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</si>
  <si>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</si>
  <si>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</si>
  <si>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</si>
  <si>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</si>
  <si>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</si>
  <si>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</si>
  <si>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</si>
  <si>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</si>
  <si>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</si>
  <si>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</si>
  <si>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</si>
  <si>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</si>
  <si>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</si>
  <si>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</si>
  <si>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</si>
  <si>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</si>
  <si>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</si>
  <si>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</si>
  <si>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</si>
  <si>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</si>
  <si>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</si>
  <si>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</si>
  <si>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</si>
  <si>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</si>
  <si>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</si>
  <si>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</si>
  <si>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</si>
  <si>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</si>
  <si>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</si>
  <si>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</si>
  <si>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</si>
  <si>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</si>
  <si>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</si>
  <si>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</si>
  <si>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</si>
  <si>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</si>
  <si>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</si>
  <si>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</si>
  <si>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</si>
  <si>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</si>
  <si>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</si>
  <si>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</si>
  <si>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</si>
  <si>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</si>
  <si>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</si>
  <si>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</si>
  <si>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</si>
  <si>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</si>
  <si>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</si>
  <si>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</si>
  <si>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</si>
  <si>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</si>
  <si>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</si>
  <si>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</si>
  <si>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</si>
  <si>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</si>
  <si>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</si>
  <si>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</si>
  <si>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</si>
  <si>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</si>
  <si>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</si>
  <si>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</si>
  <si>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</si>
  <si>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</si>
  <si>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</si>
  <si>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</si>
  <si>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</si>
  <si>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</si>
  <si>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</si>
  <si>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</si>
  <si>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</si>
  <si>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</si>
  <si>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</si>
  <si>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</si>
  <si>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</si>
  <si>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</si>
  <si>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</si>
  <si>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</si>
  <si>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</si>
  <si>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</si>
  <si>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</si>
  <si>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</si>
  <si>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</si>
  <si>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</si>
  <si>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</si>
  <si>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</si>
  <si>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</si>
  <si>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</si>
  <si>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</si>
  <si>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</si>
  <si>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</si>
  <si>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</si>
  <si>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</si>
  <si>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</si>
  <si>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</si>
  <si>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</si>
  <si>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</si>
  <si>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</si>
  <si>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</si>
  <si>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</si>
  <si>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</si>
  <si>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</si>
  <si>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</si>
  <si>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</si>
  <si>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</si>
  <si>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</si>
  <si>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</si>
  <si>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</si>
  <si>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</si>
  <si>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</si>
  <si>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</si>
  <si>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</si>
  <si>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</si>
  <si>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</si>
  <si>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</si>
  <si>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</si>
  <si>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</si>
  <si>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</si>
  <si>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</si>
  <si>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</si>
  <si>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</si>
  <si>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</si>
  <si>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</si>
  <si>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</si>
  <si>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</si>
  <si>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</si>
  <si>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</si>
  <si>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</si>
  <si>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</si>
  <si>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</si>
  <si>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</si>
  <si>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</si>
  <si>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</si>
  <si>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</si>
  <si>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</si>
  <si>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</si>
  <si>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</si>
  <si>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</si>
  <si>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</si>
  <si>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</si>
  <si>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</si>
  <si>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</si>
  <si>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</si>
  <si>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</si>
  <si>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</si>
  <si>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</si>
  <si>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</si>
  <si>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</si>
  <si>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</si>
  <si>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</si>
  <si>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</si>
  <si>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</si>
  <si>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</si>
  <si>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</si>
  <si>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</si>
  <si>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</si>
  <si>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</si>
  <si>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</si>
  <si>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</si>
  <si>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</si>
  <si>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</si>
  <si>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</si>
  <si>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</si>
  <si>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</si>
  <si>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</si>
  <si>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</si>
  <si>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</si>
  <si>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</si>
  <si>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</si>
  <si>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</si>
  <si>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</si>
  <si>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</si>
  <si>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</si>
  <si>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</si>
  <si>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</si>
  <si>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</si>
  <si>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</si>
  <si>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</si>
  <si>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</si>
  <si>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</si>
  <si>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</si>
  <si>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</si>
  <si>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</si>
  <si>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</si>
  <si>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</si>
  <si>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</si>
  <si>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</si>
  <si>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</si>
  <si>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</si>
  <si>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</si>
  <si>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</si>
  <si>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</si>
  <si>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</si>
  <si>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</si>
  <si>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</si>
  <si>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</si>
  <si>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</si>
  <si>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</si>
  <si>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</si>
  <si>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</si>
  <si>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</si>
  <si>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</si>
  <si>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</si>
  <si>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</si>
  <si>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</si>
  <si>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</si>
  <si>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</si>
  <si>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</si>
  <si>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</si>
  <si>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</si>
  <si>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</si>
  <si>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</si>
  <si>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</si>
  <si>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</si>
  <si>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</si>
  <si>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</si>
  <si>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</si>
  <si>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</si>
  <si>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</si>
  <si>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</si>
  <si>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</si>
  <si>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</si>
  <si>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</si>
  <si>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</si>
  <si>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</si>
  <si>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</si>
  <si>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</si>
  <si>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</si>
  <si>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</si>
  <si>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</si>
  <si>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</si>
  <si>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</si>
  <si>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</si>
  <si>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</si>
  <si>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</si>
  <si>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</si>
  <si>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</si>
  <si>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</si>
  <si>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</si>
  <si>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</si>
  <si>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</si>
  <si>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</si>
  <si>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</si>
  <si>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</si>
  <si>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</si>
  <si>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</si>
  <si>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</si>
  <si>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</si>
  <si>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</si>
  <si>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</si>
  <si>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</si>
  <si>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</si>
  <si>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</si>
  <si>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</si>
  <si>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</si>
  <si>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</si>
  <si>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</si>
  <si>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</si>
  <si>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</si>
  <si>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</si>
  <si>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</si>
  <si>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</si>
  <si>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</si>
  <si>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</si>
  <si>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</si>
  <si>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</si>
  <si>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</si>
  <si>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</si>
  <si>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</si>
  <si>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</si>
  <si>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</si>
  <si>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</si>
  <si>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</si>
  <si>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</si>
  <si>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</si>
  <si>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</si>
  <si>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</si>
  <si>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</si>
  <si>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</si>
  <si>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</si>
  <si>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</si>
  <si>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</si>
  <si>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</si>
  <si>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</si>
  <si>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</si>
  <si>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</si>
  <si>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</si>
  <si>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</si>
  <si>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</si>
  <si>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</si>
  <si>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</si>
  <si>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</si>
  <si>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</si>
  <si>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</si>
  <si>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</si>
  <si>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</si>
  <si>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</si>
  <si>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</si>
  <si>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</si>
  <si>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</si>
  <si>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</si>
  <si>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</si>
  <si>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</si>
  <si>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</si>
  <si>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</si>
  <si>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</si>
  <si>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</si>
  <si>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</si>
  <si>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</si>
  <si>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</si>
  <si>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</si>
  <si>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</si>
  <si>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</si>
  <si>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</si>
  <si>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</si>
  <si>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</si>
  <si>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</si>
  <si>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</si>
  <si>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</si>
  <si>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</si>
  <si>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</si>
  <si>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</si>
  <si>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</si>
  <si>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</si>
  <si>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</si>
  <si>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</si>
  <si>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</si>
  <si>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</si>
  <si>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</si>
  <si>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</si>
  <si>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</si>
  <si>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</si>
  <si>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</si>
  <si>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</si>
  <si>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</si>
  <si>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</si>
  <si>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</si>
  <si>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</si>
  <si>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</si>
  <si>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</si>
  <si>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</si>
  <si>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</si>
  <si>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</si>
  <si>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</si>
  <si>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</si>
  <si>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</si>
  <si>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</si>
  <si>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</si>
  <si>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</si>
  <si>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</si>
  <si>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</si>
  <si>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</si>
  <si>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</si>
  <si>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</si>
  <si>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</si>
  <si>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</si>
  <si>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</si>
  <si>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</si>
  <si>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</si>
  <si>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</si>
  <si>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</si>
  <si>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</si>
  <si>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</si>
  <si>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</si>
  <si>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</si>
  <si>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</si>
  <si>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</si>
  <si>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</si>
  <si>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</si>
  <si>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</si>
  <si>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</si>
  <si>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</si>
  <si>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</si>
  <si>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</si>
  <si>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</si>
  <si>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</si>
  <si>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</si>
  <si>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</si>
  <si>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</si>
  <si>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</si>
  <si>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</si>
  <si>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</si>
  <si>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</si>
  <si>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</si>
  <si>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</si>
  <si>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</si>
  <si>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</si>
  <si>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</si>
  <si>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</si>
  <si>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</si>
  <si>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</si>
  <si>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</si>
  <si>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</si>
  <si>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</si>
  <si>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</si>
  <si>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</si>
  <si>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</si>
  <si>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</si>
  <si>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</si>
  <si>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</si>
  <si>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</si>
  <si>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</si>
  <si>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</si>
  <si>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</si>
  <si>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</si>
  <si>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</si>
  <si>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</si>
  <si>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</si>
  <si>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</si>
  <si>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</si>
  <si>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</si>
  <si>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</si>
  <si>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</si>
  <si>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</si>
  <si>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</si>
  <si>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</si>
  <si>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</si>
  <si>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</si>
  <si>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</si>
  <si>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</si>
  <si>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</si>
  <si>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</si>
  <si>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</si>
  <si>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</si>
  <si>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</si>
  <si>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</si>
  <si>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</si>
  <si>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</si>
  <si>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</si>
  <si>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</si>
  <si>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</si>
  <si>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</si>
  <si>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</si>
  <si>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</si>
  <si>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</si>
  <si>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</si>
  <si>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</si>
  <si>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</si>
  <si>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</si>
  <si>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</si>
  <si>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</si>
  <si>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</si>
  <si>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</si>
  <si>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</si>
  <si>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</si>
  <si>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</si>
  <si>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</si>
  <si>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</si>
  <si>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</si>
  <si>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</si>
  <si>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</si>
  <si>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</si>
  <si>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</si>
  <si>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</si>
  <si>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</si>
  <si>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</si>
  <si>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</si>
  <si>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</si>
  <si>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</si>
  <si>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</si>
  <si>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</si>
  <si>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</si>
  <si>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</si>
  <si>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</si>
  <si>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</si>
  <si>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</si>
  <si>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</si>
  <si>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</si>
  <si>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</si>
  <si>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</si>
  <si>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</si>
  <si>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</si>
  <si>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</si>
  <si>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</si>
  <si>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</si>
  <si>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</si>
  <si>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</si>
  <si>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</si>
  <si>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</si>
  <si>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</si>
  <si>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</si>
  <si>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</si>
  <si>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</si>
  <si>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</si>
  <si>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</si>
  <si>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</si>
  <si>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</si>
  <si>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</si>
  <si>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</si>
  <si>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</si>
  <si>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</si>
  <si>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</si>
  <si>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</si>
  <si>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</si>
  <si>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</si>
  <si>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</si>
  <si>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</si>
  <si>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</si>
  <si>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</si>
  <si>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</si>
  <si>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</si>
  <si>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</si>
  <si>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</si>
  <si>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</si>
  <si>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</si>
  <si>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</si>
  <si>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</si>
  <si>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</si>
  <si>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</si>
  <si>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</si>
  <si>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</si>
  <si>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</si>
  <si>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</si>
  <si>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</si>
  <si>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</si>
  <si>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</si>
  <si>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</si>
  <si>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</si>
  <si>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</si>
  <si>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</si>
  <si>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</si>
  <si>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</si>
  <si>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</si>
  <si>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</si>
  <si>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</si>
  <si>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</si>
  <si>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</si>
  <si>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</si>
  <si>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</si>
  <si>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</si>
  <si>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</si>
  <si>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</si>
  <si>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</si>
  <si>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</si>
  <si>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</si>
  <si>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</si>
  <si>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</si>
  <si>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</si>
  <si>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</si>
  <si>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</si>
  <si>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</si>
  <si>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</si>
  <si>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</si>
  <si>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</si>
  <si>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</si>
  <si>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</si>
  <si>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</si>
  <si>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</si>
  <si>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</si>
  <si>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</si>
  <si>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</si>
  <si>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</si>
  <si>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</si>
  <si>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</si>
  <si>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</si>
  <si>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</si>
  <si>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</si>
  <si>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</si>
  <si>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</si>
  <si>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</si>
  <si>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</si>
  <si>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</si>
  <si>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</si>
  <si>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</si>
  <si>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</si>
  <si>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</si>
  <si>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</si>
  <si>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</si>
  <si>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</si>
  <si>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</si>
  <si>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</si>
  <si>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</si>
  <si>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</si>
  <si>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</si>
  <si>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</si>
  <si>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</si>
  <si>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</si>
  <si>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</si>
  <si>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</si>
  <si>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</si>
  <si>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</si>
  <si>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</si>
  <si>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</si>
  <si>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</si>
  <si>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</si>
  <si>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</si>
  <si>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</si>
  <si>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</si>
  <si>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</si>
  <si>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</si>
  <si>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</si>
  <si>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</si>
  <si>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</si>
  <si>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</si>
  <si>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</si>
  <si>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</si>
  <si>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</si>
  <si>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</si>
  <si>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</si>
  <si>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</si>
  <si>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</si>
  <si>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</si>
  <si>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</si>
  <si>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</si>
  <si>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</si>
  <si>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</si>
  <si>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</si>
  <si>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</si>
  <si>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</si>
  <si>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</si>
  <si>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</si>
  <si>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</si>
  <si>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</si>
  <si>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</si>
  <si>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</si>
  <si>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</si>
  <si>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</si>
  <si>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</si>
  <si>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</si>
  <si>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</si>
  <si>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</si>
  <si>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</si>
  <si>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</si>
  <si>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</si>
  <si>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</si>
  <si>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</si>
  <si>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</si>
  <si>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</si>
  <si>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</si>
  <si>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</si>
  <si>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</si>
  <si>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</si>
  <si>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</si>
  <si>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</si>
  <si>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</si>
  <si>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</si>
  <si>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</si>
  <si>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</si>
  <si>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</si>
  <si>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</si>
  <si>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</si>
  <si>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</si>
  <si>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</si>
  <si>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</si>
  <si>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</si>
  <si>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</si>
  <si>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</si>
  <si>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</si>
  <si>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</si>
  <si>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</si>
  <si>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</si>
  <si>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</si>
  <si>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</si>
  <si>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</si>
  <si>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</si>
  <si>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</si>
  <si>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</si>
  <si>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</si>
  <si>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</si>
  <si>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</si>
  <si>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</si>
  <si>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</si>
  <si>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</si>
  <si>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</si>
  <si>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</si>
  <si>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</si>
  <si>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</si>
  <si>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</si>
  <si>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</si>
  <si>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</si>
  <si>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</si>
  <si>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</si>
  <si>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</si>
  <si>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</si>
  <si>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</si>
  <si>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</si>
  <si>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</si>
  <si>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</si>
  <si>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</si>
  <si>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</si>
  <si>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</si>
  <si>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</si>
  <si>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</si>
  <si>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</si>
  <si>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</si>
  <si>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</si>
  <si>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</si>
  <si>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</si>
  <si>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</si>
  <si>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</si>
  <si>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</si>
  <si>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</si>
  <si>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</si>
  <si>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</si>
  <si>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</si>
  <si>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</si>
  <si>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</si>
  <si>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</si>
  <si>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</si>
  <si>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</si>
  <si>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</si>
  <si>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</si>
  <si>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</si>
  <si>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</si>
  <si>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</si>
  <si>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</si>
  <si>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</si>
  <si>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</si>
  <si>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</si>
  <si>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</si>
  <si>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</si>
  <si>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</si>
  <si>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</si>
  <si>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</si>
  <si>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</si>
  <si>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</si>
  <si>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</si>
  <si>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</si>
  <si>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</si>
  <si>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</si>
  <si>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</si>
  <si>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</si>
  <si>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</si>
  <si>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</si>
  <si>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</si>
  <si>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</si>
  <si>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</si>
  <si>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</si>
  <si>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</si>
  <si>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</si>
  <si>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</si>
  <si>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</si>
  <si>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</si>
  <si>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</si>
  <si>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</si>
  <si>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</si>
  <si>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</si>
  <si>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</si>
  <si>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</si>
  <si>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</si>
  <si>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</si>
  <si>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</si>
  <si>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</si>
  <si>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</si>
  <si>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</si>
  <si>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</si>
  <si>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</si>
  <si>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</si>
  <si>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</si>
  <si>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</si>
  <si>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</si>
  <si>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</si>
  <si>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</si>
  <si>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</si>
  <si>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</si>
  <si>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</si>
  <si>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</si>
  <si>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</si>
  <si>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</si>
  <si>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</si>
  <si>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</si>
  <si>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</si>
  <si>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</si>
  <si>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</si>
  <si>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</si>
  <si>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</si>
  <si>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</si>
  <si>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</si>
  <si>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</si>
  <si>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</si>
  <si>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</si>
  <si>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</si>
  <si>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</si>
  <si>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</si>
  <si>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</si>
  <si>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</si>
  <si>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</si>
  <si>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</si>
  <si>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</si>
  <si>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</si>
  <si>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</si>
  <si>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</si>
  <si>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</si>
  <si>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</si>
  <si>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</si>
  <si>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</si>
  <si>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</si>
  <si>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</si>
  <si>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</si>
  <si>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</si>
  <si>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</si>
  <si>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</si>
  <si>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</si>
  <si>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</si>
  <si>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</si>
  <si>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</si>
  <si>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</si>
  <si>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</si>
  <si>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</si>
  <si>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</si>
  <si>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</si>
  <si>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</si>
  <si>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</si>
  <si>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</si>
  <si>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</si>
  <si>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</si>
  <si>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</si>
  <si>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</si>
  <si>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</si>
  <si>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</si>
  <si>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</si>
  <si>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</si>
  <si>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</si>
  <si>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</si>
  <si>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</si>
  <si>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</si>
  <si>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</si>
  <si>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</si>
  <si>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</si>
  <si>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</si>
  <si>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</si>
  <si>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</si>
  <si>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</si>
  <si>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</si>
  <si>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</si>
  <si>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</si>
  <si>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</si>
  <si>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</si>
  <si>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</si>
  <si>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</si>
  <si>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</si>
  <si>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</si>
  <si>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</si>
  <si>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</si>
  <si>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</si>
  <si>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</si>
  <si>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</si>
  <si>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</si>
  <si>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</si>
  <si>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</si>
  <si>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</si>
  <si>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</si>
  <si>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</si>
  <si>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</si>
  <si>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</si>
  <si>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</si>
  <si>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</si>
  <si>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</si>
  <si>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</si>
  <si>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</si>
  <si>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</si>
  <si>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</si>
  <si>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</si>
  <si>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</si>
  <si>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</si>
  <si>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</si>
  <si>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</si>
  <si>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</si>
  <si>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</si>
  <si>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</si>
  <si>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</si>
  <si>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</si>
  <si>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</si>
  <si>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</si>
  <si>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</si>
  <si>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</si>
  <si>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</si>
  <si>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</si>
  <si>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</si>
  <si>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</si>
  <si>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</si>
  <si>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</si>
  <si>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</si>
  <si>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</si>
  <si>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</si>
  <si>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</si>
  <si>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</si>
  <si>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</si>
  <si>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</si>
  <si>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</si>
  <si>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</si>
  <si>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</si>
  <si>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</si>
  <si>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</si>
  <si>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</si>
  <si>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</si>
  <si>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</si>
  <si>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</si>
  <si>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</si>
  <si>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</si>
  <si>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</si>
  <si>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</si>
  <si>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</si>
  <si>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</si>
  <si>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</si>
  <si>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</si>
  <si>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</si>
  <si>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</si>
  <si>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</si>
  <si>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</si>
  <si>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</si>
  <si>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</si>
  <si>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</si>
  <si>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</si>
  <si>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</si>
  <si>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</si>
  <si>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</si>
  <si>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</si>
  <si>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</si>
  <si>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</si>
  <si>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</si>
  <si>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</si>
  <si>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</si>
  <si>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</si>
  <si>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</si>
  <si>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</si>
  <si>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</si>
  <si>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</si>
  <si>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</si>
  <si>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</si>
  <si>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</si>
  <si>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</si>
  <si>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</si>
  <si>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</si>
  <si>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</si>
  <si>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</si>
  <si>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</si>
  <si>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</si>
  <si>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</si>
  <si>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</si>
  <si>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</si>
  <si>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</si>
  <si>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</si>
  <si>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</si>
  <si>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</si>
  <si>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</si>
  <si>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</si>
  <si>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</si>
  <si>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</si>
  <si>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</si>
  <si>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</si>
  <si>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</si>
  <si>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</si>
  <si>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</si>
  <si>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</si>
  <si>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</si>
  <si>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</si>
  <si>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</si>
  <si>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</si>
  <si>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</si>
  <si>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</si>
  <si>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</si>
  <si>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</si>
  <si>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</si>
  <si>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</si>
  <si>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</si>
  <si>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</si>
  <si>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</si>
  <si>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</si>
  <si>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</si>
  <si>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</si>
  <si>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</si>
  <si>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</si>
  <si>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</si>
  <si>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</si>
  <si>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</si>
  <si>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</si>
  <si>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</si>
  <si>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</si>
  <si>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</si>
  <si>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</si>
  <si>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</si>
  <si>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</si>
  <si>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</si>
  <si>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</si>
  <si>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</si>
  <si>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</si>
  <si>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</si>
  <si>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</si>
  <si>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</si>
  <si>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</si>
  <si>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</si>
  <si>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</si>
  <si>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</si>
  <si>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</si>
  <si>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</si>
  <si>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</si>
  <si>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</si>
  <si>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</si>
  <si>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</si>
  <si>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</si>
  <si>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</si>
  <si>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</si>
  <si>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</si>
  <si>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</si>
  <si>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</si>
  <si>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</si>
  <si>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</si>
  <si>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</si>
  <si>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</si>
  <si>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</si>
  <si>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</si>
  <si>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</si>
  <si>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</si>
  <si>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</si>
  <si>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</si>
  <si>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</si>
  <si>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</si>
  <si>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</si>
  <si>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</si>
  <si>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</si>
  <si>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</si>
  <si>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</si>
  <si>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</si>
  <si>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</si>
  <si>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</si>
  <si>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</si>
  <si>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</si>
  <si>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</si>
  <si>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</si>
  <si>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</si>
  <si>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</si>
  <si>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</si>
  <si>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</si>
  <si>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</si>
  <si>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</si>
  <si>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</si>
  <si>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</si>
  <si>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</si>
  <si>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</si>
  <si>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</si>
  <si>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</si>
  <si>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</si>
  <si>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</si>
  <si>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</si>
  <si>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</si>
  <si>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</si>
  <si>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</si>
  <si>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</si>
  <si>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</si>
  <si>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</si>
  <si>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</si>
  <si>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</si>
  <si>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</si>
  <si>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</si>
  <si>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</si>
  <si>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</si>
  <si>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</si>
  <si>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</si>
  <si>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</si>
  <si>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</si>
  <si>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</si>
  <si>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</si>
  <si>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</si>
  <si>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</si>
  <si>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</si>
  <si>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</si>
  <si>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</si>
  <si>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</si>
  <si>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</si>
  <si>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</si>
  <si>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</si>
  <si>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</si>
  <si>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</si>
  <si>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</si>
  <si>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</si>
  <si>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</si>
  <si>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</si>
  <si>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</si>
  <si>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</si>
  <si>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</si>
  <si>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</si>
  <si>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</si>
  <si>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</si>
  <si>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</si>
  <si>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</si>
  <si>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</si>
  <si>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</si>
  <si>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</si>
  <si>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</si>
  <si>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</si>
  <si>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</si>
  <si>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</si>
  <si>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</si>
  <si>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</si>
  <si>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</si>
  <si>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</si>
  <si>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</si>
  <si>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</si>
  <si>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</si>
  <si>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</si>
  <si>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</si>
  <si>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</si>
  <si>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</si>
  <si>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</si>
  <si>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</si>
  <si>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</si>
  <si>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</si>
  <si>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</si>
  <si>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</si>
  <si>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</si>
  <si>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</si>
  <si>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</si>
  <si>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</si>
  <si>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</si>
  <si>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</si>
  <si>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</si>
  <si>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</si>
  <si>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</si>
  <si>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</si>
  <si>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</si>
  <si>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</si>
  <si>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</si>
  <si>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</si>
  <si>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</si>
  <si>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</si>
  <si>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</si>
  <si>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</si>
  <si>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</si>
  <si>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</si>
  <si>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</si>
  <si>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</si>
  <si>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</si>
  <si>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</si>
  <si>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</si>
  <si>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</si>
  <si>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</si>
  <si>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</si>
  <si>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</si>
  <si>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</si>
  <si>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</si>
  <si>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</si>
  <si>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</si>
  <si>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</si>
  <si>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</si>
  <si>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</si>
  <si>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</si>
  <si>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</si>
  <si>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</si>
  <si>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</si>
  <si>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</si>
  <si>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</si>
  <si>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</si>
  <si>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</si>
  <si>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</si>
  <si>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</si>
  <si>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</si>
  <si>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</si>
  <si>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</si>
  <si>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</si>
  <si>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</si>
  <si>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</si>
  <si>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</si>
  <si>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</si>
  <si>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</si>
  <si>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</si>
  <si>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</si>
  <si>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</si>
  <si>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</si>
  <si>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</si>
  <si>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</si>
  <si>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</si>
  <si>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</si>
  <si>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</si>
  <si>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</si>
  <si>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</si>
  <si>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</si>
  <si>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</si>
  <si>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</si>
  <si>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</si>
  <si>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</si>
  <si>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</si>
  <si>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</si>
  <si>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</si>
  <si>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</si>
  <si>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</si>
  <si>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</si>
  <si>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</si>
  <si>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</si>
  <si>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</si>
  <si>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</si>
  <si>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</si>
  <si>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</si>
  <si>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</si>
  <si>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</si>
  <si>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</si>
  <si>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</si>
  <si>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</si>
  <si>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</si>
  <si>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</si>
  <si>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</si>
  <si>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</si>
  <si>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</si>
  <si>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</si>
  <si>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</si>
  <si>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</si>
  <si>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</si>
  <si>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</si>
  <si>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</si>
  <si>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</si>
  <si>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</si>
  <si>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</si>
  <si>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</si>
  <si>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</si>
  <si>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</si>
  <si>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</si>
  <si>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</si>
  <si>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</si>
  <si>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</si>
  <si>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</si>
  <si>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</si>
  <si>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</si>
  <si>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</si>
  <si>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</si>
  <si>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</si>
  <si>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</si>
  <si>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</si>
  <si>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</si>
  <si>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</si>
  <si>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</si>
  <si>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</si>
  <si>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</si>
  <si>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</si>
  <si>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</si>
  <si>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</si>
  <si>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</si>
  <si>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</si>
  <si>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</si>
  <si>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</si>
  <si>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</si>
  <si>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</si>
  <si>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</si>
  <si>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</si>
  <si>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</si>
  <si>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</si>
  <si>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</si>
  <si>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</si>
  <si>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</si>
  <si>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</si>
  <si>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</si>
  <si>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</si>
  <si>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</si>
  <si>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</si>
  <si>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</si>
  <si>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</si>
  <si>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</si>
  <si>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</si>
  <si>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</si>
  <si>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</si>
  <si>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</si>
  <si>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</si>
  <si>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</si>
  <si>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</si>
  <si>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</si>
  <si>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</si>
  <si>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</si>
  <si>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</si>
  <si>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</si>
  <si>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</si>
  <si>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</si>
  <si>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</si>
  <si>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</si>
  <si>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</si>
  <si>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</si>
  <si>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</si>
  <si>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</si>
  <si>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</si>
  <si>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</si>
  <si>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</si>
  <si>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</si>
  <si>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</si>
  <si>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</si>
  <si>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</si>
  <si>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</si>
  <si>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</si>
  <si>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</si>
  <si>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</si>
  <si>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</si>
  <si>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</si>
  <si>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</si>
  <si>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</si>
  <si>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</si>
  <si>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</si>
  <si>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</si>
  <si>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</si>
  <si>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</si>
  <si>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</si>
  <si>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</si>
  <si>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</si>
  <si>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</si>
  <si>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</si>
  <si>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</si>
  <si>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</si>
  <si>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</si>
  <si>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</si>
  <si>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</si>
  <si>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</si>
  <si>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</si>
  <si>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</si>
  <si>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</si>
  <si>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</si>
  <si>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</si>
  <si>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</si>
  <si>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</si>
  <si>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</si>
  <si>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</si>
  <si>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</si>
  <si>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</si>
  <si>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</si>
  <si>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</si>
  <si>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</si>
  <si>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</si>
  <si>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</si>
  <si>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</si>
  <si>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</si>
  <si>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</si>
  <si>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</si>
  <si>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</si>
  <si>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</si>
  <si>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</si>
  <si>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</si>
  <si>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</si>
  <si>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</si>
  <si>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</si>
  <si>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</si>
  <si>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</si>
  <si>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</si>
  <si>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</si>
  <si>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</si>
  <si>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</si>
  <si>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</si>
  <si>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</si>
  <si>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</si>
  <si>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</si>
  <si>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</si>
  <si>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</si>
  <si>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</si>
  <si>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</si>
  <si>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</si>
  <si>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</si>
  <si>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</si>
  <si>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</si>
  <si>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</si>
  <si>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</si>
  <si>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</si>
  <si>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</si>
  <si>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</si>
  <si>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</si>
  <si>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</si>
  <si>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</si>
  <si>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</si>
  <si>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</si>
  <si>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</si>
  <si>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</si>
  <si>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</si>
  <si>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</si>
  <si>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</si>
  <si>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</si>
  <si>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</si>
  <si>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</si>
  <si>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</si>
  <si>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</si>
  <si>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</si>
  <si>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</si>
  <si>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</si>
  <si>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</si>
  <si>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</si>
  <si>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</si>
  <si>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</si>
  <si>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</si>
  <si>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</si>
  <si>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</si>
  <si>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</si>
  <si>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</si>
  <si>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</si>
  <si>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</si>
  <si>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</si>
  <si>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</si>
  <si>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</si>
  <si>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</si>
  <si>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</si>
  <si>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</si>
  <si>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</si>
  <si>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</si>
  <si>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</si>
  <si>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</si>
  <si>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</si>
  <si>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</si>
  <si>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</si>
  <si>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</si>
  <si>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</si>
  <si>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</si>
  <si>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</si>
  <si>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</si>
  <si>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</si>
  <si>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</si>
  <si>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</si>
  <si>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</si>
  <si>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</si>
  <si>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</si>
  <si>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</si>
  <si>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</si>
  <si>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</si>
  <si>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</si>
  <si>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</si>
  <si>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</si>
  <si>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</si>
  <si>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</si>
  <si>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</si>
  <si>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</si>
  <si>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</si>
  <si>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</si>
  <si>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</si>
  <si>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</si>
  <si>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</si>
  <si>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</si>
  <si>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</si>
  <si>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</si>
  <si>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</si>
  <si>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</si>
  <si>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</si>
  <si>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</si>
  <si>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</si>
  <si>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</si>
  <si>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</si>
  <si>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</si>
  <si>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</si>
  <si>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</si>
  <si>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</si>
  <si>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</si>
  <si>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</si>
  <si>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</si>
  <si>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</si>
  <si>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</si>
  <si>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</si>
  <si>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</si>
  <si>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</si>
  <si>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</si>
  <si>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</si>
  <si>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</si>
  <si>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</si>
  <si>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</si>
  <si>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</si>
  <si>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</si>
  <si>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</si>
  <si>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</si>
  <si>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</si>
  <si>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</si>
  <si>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</si>
  <si>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</si>
  <si>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</si>
  <si>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</si>
  <si>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</si>
  <si>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</si>
  <si>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</si>
  <si>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</si>
  <si>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</si>
  <si>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</si>
  <si>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</si>
  <si>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</si>
  <si>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</si>
  <si>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</si>
  <si>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</si>
  <si>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</si>
  <si>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</si>
  <si>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</si>
  <si>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</si>
  <si>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</si>
  <si>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</si>
  <si>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</si>
  <si>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</si>
  <si>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</si>
  <si>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</si>
  <si>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</si>
  <si>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</si>
  <si>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</si>
  <si>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</si>
  <si>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</si>
  <si>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</si>
  <si>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</si>
  <si>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</si>
  <si>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</si>
  <si>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</si>
  <si>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</si>
  <si>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</si>
  <si>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</si>
  <si>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</si>
  <si>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</si>
  <si>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</si>
  <si>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</si>
  <si>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</si>
  <si>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</si>
  <si>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</si>
  <si>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</si>
  <si>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</si>
  <si>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</si>
  <si>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</si>
  <si>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</si>
  <si>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</si>
  <si>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</si>
  <si>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</si>
  <si>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</si>
  <si>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</si>
  <si>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</si>
  <si>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</si>
  <si>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</si>
  <si>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</si>
  <si>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</si>
  <si>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</si>
  <si>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</si>
  <si>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</si>
  <si>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</si>
  <si>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</si>
  <si>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</si>
  <si>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</si>
  <si>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</si>
  <si>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</si>
  <si>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</si>
  <si>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</si>
  <si>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</si>
  <si>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</si>
  <si>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</si>
  <si>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</si>
  <si>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</si>
  <si>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</si>
  <si>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</si>
  <si>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</si>
  <si>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</si>
  <si>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</si>
  <si>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</si>
  <si>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</si>
  <si>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</si>
  <si>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</si>
  <si>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</si>
  <si>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</si>
  <si>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</si>
  <si>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</si>
  <si>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</si>
  <si>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</si>
  <si>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</si>
  <si>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</si>
  <si>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</si>
  <si>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</si>
  <si>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</si>
  <si>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</si>
  <si>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</si>
  <si>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</si>
  <si>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</si>
  <si>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</si>
  <si>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</si>
  <si>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</si>
  <si>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</si>
  <si>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</si>
  <si>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</si>
  <si>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</si>
  <si>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</si>
  <si>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</si>
  <si>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</si>
  <si>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</si>
  <si>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</si>
  <si>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</si>
  <si>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</si>
  <si>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</si>
  <si>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</si>
  <si>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</si>
  <si>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</si>
  <si>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</si>
  <si>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</si>
  <si>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</si>
  <si>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</si>
  <si>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</si>
  <si>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</si>
  <si>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</si>
  <si>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</si>
  <si>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</si>
  <si>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</si>
  <si>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</si>
  <si>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</si>
  <si>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</si>
  <si>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</si>
  <si>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</si>
  <si>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</si>
  <si>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</si>
  <si>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</si>
  <si>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</si>
  <si>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</si>
  <si>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</si>
  <si>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</si>
  <si>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</si>
  <si>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</si>
  <si>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</si>
  <si>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</si>
  <si>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</si>
  <si>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</si>
  <si>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</si>
  <si>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</si>
  <si>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</si>
  <si>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</si>
  <si>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</si>
  <si>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</si>
  <si>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</si>
  <si>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</si>
  <si>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</si>
  <si>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</si>
  <si>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</si>
  <si>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</si>
  <si>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</si>
  <si>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</si>
  <si>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</si>
  <si>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</si>
  <si>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</si>
  <si>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</si>
  <si>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</si>
  <si>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</si>
  <si>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</si>
  <si>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</si>
  <si>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</si>
  <si>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</si>
  <si>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</si>
  <si>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</si>
  <si>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</si>
  <si>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</si>
  <si>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</si>
  <si>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</si>
  <si>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</si>
  <si>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</si>
  <si>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</si>
  <si>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</si>
  <si>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</si>
  <si>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</si>
  <si>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</si>
  <si>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</si>
  <si>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</si>
  <si>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</si>
  <si>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</si>
  <si>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</si>
  <si>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</si>
  <si>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</si>
  <si>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</si>
  <si>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</si>
  <si>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</si>
  <si>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</si>
  <si>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</si>
  <si>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</si>
  <si>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</si>
  <si>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</si>
  <si>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</si>
  <si>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</si>
  <si>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</si>
  <si>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</si>
  <si>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</si>
  <si>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</si>
  <si>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</si>
  <si>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</si>
  <si>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</si>
  <si>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</si>
  <si>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</si>
  <si>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</si>
  <si>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</si>
  <si>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</si>
  <si>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</si>
  <si>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</si>
  <si>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</si>
  <si>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</si>
  <si>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</si>
  <si>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</si>
  <si>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</si>
  <si>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</si>
  <si>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</si>
  <si>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</si>
  <si>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</si>
  <si>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</si>
  <si>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</si>
  <si>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</si>
  <si>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</si>
  <si>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</si>
  <si>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</si>
  <si>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</si>
  <si>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</si>
  <si>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</si>
  <si>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</si>
  <si>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</si>
  <si>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</si>
  <si>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</si>
  <si>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</si>
  <si>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</si>
  <si>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</si>
  <si>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</si>
  <si>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</si>
  <si>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</si>
  <si>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</si>
  <si>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</si>
  <si>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</si>
  <si>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</si>
  <si>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</si>
  <si>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</si>
  <si>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</si>
  <si>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</si>
  <si>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</si>
  <si>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</si>
  <si>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</si>
  <si>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</si>
  <si>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</si>
  <si>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</si>
  <si>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</si>
  <si>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</si>
  <si>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</si>
  <si>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</si>
  <si>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</si>
  <si>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</si>
  <si>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</si>
  <si>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</si>
  <si>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</si>
  <si>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</si>
  <si>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</si>
  <si>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</si>
  <si>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</si>
  <si>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</si>
  <si>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</si>
  <si>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</si>
  <si>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</si>
  <si>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</si>
  <si>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</si>
  <si>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</si>
  <si>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</si>
  <si>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</si>
  <si>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</si>
  <si>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</si>
  <si>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</si>
  <si>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</si>
  <si>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</si>
  <si>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</si>
  <si>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</si>
  <si>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</si>
  <si>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</si>
  <si>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</si>
  <si>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</si>
  <si>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</si>
  <si>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</si>
  <si>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</si>
  <si>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</si>
  <si>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</si>
  <si>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</si>
  <si>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</si>
  <si>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</si>
  <si>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</si>
  <si>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</si>
  <si>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</si>
  <si>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</si>
  <si>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</si>
  <si>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</si>
  <si>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</si>
  <si>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</si>
  <si>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</si>
  <si>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</si>
  <si>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</si>
  <si>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</si>
  <si>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</si>
  <si>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</si>
  <si>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</si>
  <si>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</si>
  <si>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</si>
  <si>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</si>
  <si>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</si>
  <si>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</si>
  <si>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</si>
  <si>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</si>
  <si>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</si>
  <si>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</si>
  <si>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</si>
  <si>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</si>
  <si>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</si>
  <si>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</si>
  <si>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</si>
  <si>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</si>
  <si>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</si>
  <si>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</si>
  <si>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</si>
  <si>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</si>
  <si>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</si>
  <si>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</si>
  <si>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</si>
  <si>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</si>
  <si>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</si>
  <si>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</si>
  <si>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</si>
  <si>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</si>
  <si>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</si>
  <si>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</si>
  <si>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</si>
  <si>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</si>
  <si>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</si>
  <si>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</si>
  <si>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</si>
  <si>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</si>
  <si>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</si>
  <si>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</si>
  <si>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</si>
  <si>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</si>
  <si>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</si>
  <si>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</si>
  <si>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</si>
  <si>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</si>
  <si>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</si>
  <si>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</si>
  <si>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</si>
  <si>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</si>
  <si>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</si>
  <si>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</si>
  <si>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</si>
  <si>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</si>
  <si>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</si>
  <si>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</si>
  <si>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</si>
  <si>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</si>
  <si>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</si>
  <si>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</si>
  <si>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</si>
  <si>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</si>
  <si>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</si>
  <si>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</si>
  <si>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</si>
  <si>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</si>
  <si>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</si>
  <si>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</si>
  <si>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</si>
  <si>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</si>
  <si>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</si>
  <si>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</si>
  <si>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</si>
  <si>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</si>
  <si>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</si>
  <si>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</si>
  <si>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</si>
  <si>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</si>
  <si>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</si>
  <si>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</si>
  <si>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</si>
  <si>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</si>
  <si>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</si>
  <si>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</si>
  <si>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</si>
  <si>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</si>
  <si>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</si>
  <si>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</si>
  <si>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</si>
  <si>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</si>
  <si>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</si>
  <si>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</si>
  <si>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</si>
  <si>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</si>
  <si>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</si>
  <si>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</si>
  <si>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</si>
  <si>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</si>
  <si>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</si>
  <si>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</si>
  <si>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</si>
  <si>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</si>
  <si>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</si>
  <si>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</si>
  <si>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</si>
  <si>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</si>
  <si>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</si>
  <si>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</si>
  <si>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</si>
  <si>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</si>
  <si>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</si>
  <si>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</si>
  <si>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</si>
  <si>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</si>
  <si>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</si>
  <si>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</si>
  <si>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</si>
  <si>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</si>
  <si>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</si>
  <si>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</si>
  <si>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</si>
  <si>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</si>
  <si>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</si>
  <si>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</si>
  <si>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</si>
  <si>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</si>
  <si>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</si>
  <si>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</si>
  <si>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</si>
  <si>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</si>
  <si>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</si>
  <si>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</si>
  <si>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</si>
  <si>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</si>
  <si>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</si>
  <si>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</si>
  <si>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</si>
  <si>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</si>
  <si>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</si>
  <si>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</si>
  <si>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</si>
  <si>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</si>
  <si>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</si>
  <si>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</si>
  <si>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</si>
  <si>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</si>
  <si>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</si>
  <si>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</si>
  <si>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</si>
  <si>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</si>
  <si>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</si>
  <si>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</si>
  <si>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</si>
  <si>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</si>
  <si>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</si>
  <si>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</si>
  <si>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</si>
  <si>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</si>
  <si>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</si>
  <si>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</si>
  <si>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</si>
  <si>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</si>
  <si>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</si>
  <si>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</si>
  <si>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</si>
  <si>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</si>
  <si>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</si>
  <si>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</si>
  <si>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</si>
  <si>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</si>
  <si>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</si>
  <si>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</si>
  <si>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</si>
  <si>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</si>
  <si>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</si>
  <si>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</si>
  <si>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</si>
  <si>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</si>
  <si>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</si>
  <si>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</si>
  <si>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</si>
  <si>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</si>
  <si>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</si>
  <si>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</si>
  <si>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</si>
  <si>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</si>
  <si>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</si>
  <si>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</si>
  <si>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</si>
  <si>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</si>
  <si>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</si>
  <si>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</si>
  <si>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</si>
  <si>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</si>
  <si>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</si>
  <si>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</si>
  <si>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</si>
  <si>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</si>
  <si>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</si>
  <si>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</si>
  <si>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</si>
  <si>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</si>
  <si>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</si>
  <si>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</si>
  <si>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</si>
  <si>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</si>
  <si>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</si>
  <si>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</si>
  <si>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</si>
  <si>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</si>
  <si>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</si>
  <si>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</si>
  <si>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</si>
  <si>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</si>
  <si>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</si>
  <si>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</si>
  <si>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</si>
  <si>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</si>
  <si>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</si>
  <si>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</si>
  <si>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</si>
  <si>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</si>
  <si>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</si>
  <si>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</si>
  <si>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</si>
  <si>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</si>
  <si>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</si>
  <si>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</si>
  <si>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</si>
  <si>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</si>
  <si>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</si>
  <si>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</si>
  <si>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</si>
  <si>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</si>
  <si>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</si>
  <si>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</si>
  <si>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</si>
  <si>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</si>
  <si>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</si>
  <si>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</si>
  <si>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</si>
  <si>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</si>
  <si>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</si>
  <si>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</si>
  <si>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</si>
  <si>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</si>
  <si>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</si>
  <si>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</si>
  <si>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</si>
  <si>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</si>
  <si>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</si>
  <si>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</si>
  <si>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</si>
  <si>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</si>
  <si>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</si>
  <si>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</si>
  <si>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</si>
  <si>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</si>
  <si>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</si>
  <si>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</si>
  <si>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</si>
  <si>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</si>
  <si>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</si>
  <si>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</si>
  <si>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</si>
  <si>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</si>
  <si>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</si>
  <si>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</si>
  <si>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</si>
  <si>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</si>
  <si>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</si>
  <si>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</si>
  <si>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</si>
  <si>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</si>
  <si>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</si>
  <si>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</si>
  <si>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</si>
  <si>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</si>
  <si>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</si>
  <si>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</si>
  <si>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</si>
  <si>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</si>
  <si>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</si>
  <si>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</si>
  <si>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</si>
  <si>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</si>
  <si>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</si>
  <si>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</si>
  <si>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</si>
  <si>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</si>
  <si>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</si>
  <si>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</si>
  <si>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</si>
  <si>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</si>
  <si>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</si>
  <si>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</si>
  <si>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</si>
  <si>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</si>
  <si>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</si>
  <si>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</si>
  <si>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</si>
  <si>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</si>
  <si>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</si>
  <si>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</si>
  <si>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</si>
  <si>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</si>
  <si>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</si>
  <si>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</si>
  <si>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</si>
  <si>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</si>
  <si>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</si>
  <si>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</si>
  <si>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</si>
  <si>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</si>
  <si>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</si>
  <si>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</si>
  <si>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</si>
  <si>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</si>
  <si>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</si>
  <si>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</si>
  <si>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</si>
  <si>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</si>
  <si>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</si>
  <si>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</si>
  <si>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</si>
  <si>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</si>
  <si>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</si>
  <si>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</si>
  <si>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</si>
  <si>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</si>
  <si>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</si>
  <si>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</si>
  <si>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</si>
  <si>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</si>
  <si>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</si>
  <si>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</si>
  <si>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</si>
  <si>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</si>
  <si>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</si>
  <si>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</si>
  <si>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</si>
  <si>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</si>
  <si>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</si>
  <si>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</si>
  <si>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</si>
  <si>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</si>
  <si>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</si>
  <si>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</si>
  <si>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</si>
  <si>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</si>
  <si>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</si>
  <si>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</si>
  <si>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</si>
  <si>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</si>
  <si>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</si>
  <si>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</si>
  <si>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</si>
  <si>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</si>
  <si>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</si>
  <si>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</si>
  <si>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</si>
  <si>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</si>
  <si>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</si>
  <si>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</si>
  <si>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</si>
  <si>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</si>
  <si>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</si>
  <si>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</si>
  <si>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</si>
  <si>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</si>
  <si>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</si>
  <si>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</si>
  <si>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</si>
  <si>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</si>
  <si>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</si>
  <si>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</si>
  <si>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</si>
  <si>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</si>
  <si>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</si>
  <si>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</si>
  <si>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</si>
  <si>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</si>
  <si>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</si>
  <si>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</si>
  <si>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</si>
  <si>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</si>
  <si>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</si>
  <si>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</si>
  <si>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</si>
  <si>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</si>
  <si>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</si>
  <si>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</si>
  <si>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</si>
  <si>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</si>
  <si>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</si>
  <si>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</si>
  <si>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</si>
  <si>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</si>
  <si>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</si>
  <si>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</si>
  <si>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</si>
  <si>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</si>
  <si>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</si>
  <si>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</si>
  <si>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</si>
  <si>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</si>
  <si>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</si>
  <si>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</si>
  <si>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</si>
  <si>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</si>
  <si>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</si>
  <si>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</si>
  <si>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</si>
  <si>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</si>
  <si>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</si>
  <si>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</si>
  <si>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</si>
  <si>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</si>
  <si>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</si>
  <si>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</si>
  <si>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</si>
  <si>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</si>
  <si>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</si>
  <si>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</si>
  <si>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</si>
  <si>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</si>
  <si>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</si>
  <si>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</si>
  <si>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</si>
  <si>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</si>
  <si>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</si>
  <si>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</si>
  <si>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</si>
  <si>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</si>
  <si>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</si>
  <si>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</si>
  <si>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</si>
  <si>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</si>
  <si>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</si>
  <si>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</si>
  <si>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</si>
  <si>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</si>
  <si>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</si>
  <si>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</si>
  <si>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</si>
  <si>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</si>
  <si>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</si>
  <si>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</si>
  <si>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</si>
  <si>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</si>
  <si>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</si>
  <si>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</si>
  <si>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</si>
  <si>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</si>
  <si>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</si>
  <si>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</si>
  <si>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</si>
  <si>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</si>
  <si>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</si>
  <si>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</si>
  <si>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</si>
  <si>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</si>
  <si>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</si>
  <si>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</si>
  <si>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</si>
  <si>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</si>
  <si>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</si>
  <si>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</si>
  <si>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</si>
  <si>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</si>
  <si>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</si>
  <si>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</si>
  <si>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</si>
  <si>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</si>
  <si>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</si>
  <si>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</si>
  <si>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</si>
  <si>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</si>
  <si>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</si>
  <si>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</si>
  <si>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</si>
  <si>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</si>
  <si>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</si>
  <si>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</si>
  <si>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</si>
  <si>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</si>
  <si>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</si>
  <si>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</si>
  <si>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</si>
  <si>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</si>
  <si>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</si>
  <si>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</si>
  <si>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</si>
  <si>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</si>
  <si>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</si>
  <si>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</si>
  <si>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</si>
  <si>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</si>
  <si>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</si>
  <si>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</si>
  <si>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</si>
  <si>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</si>
  <si>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</si>
  <si>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</si>
  <si>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</si>
  <si>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</si>
  <si>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</si>
  <si>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</si>
  <si>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</si>
  <si>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</si>
  <si>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</si>
  <si>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</si>
  <si>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</si>
  <si>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</si>
  <si>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</si>
  <si>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</si>
  <si>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</si>
  <si>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</si>
  <si>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</si>
  <si>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</si>
  <si>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</si>
  <si>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</si>
  <si>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</si>
  <si>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</si>
  <si>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</si>
  <si>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</si>
  <si>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</si>
  <si>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</si>
  <si>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</si>
  <si>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</si>
  <si>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</si>
  <si>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</si>
  <si>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</si>
  <si>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</si>
  <si>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</si>
  <si>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</si>
  <si>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</si>
  <si>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</si>
  <si>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</si>
  <si>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</si>
  <si>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</si>
  <si>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</si>
  <si>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</si>
  <si>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</si>
  <si>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</si>
  <si>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</si>
  <si>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</si>
  <si>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</si>
  <si>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</si>
  <si>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</si>
  <si>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</si>
  <si>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</si>
  <si>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</si>
  <si>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</si>
  <si>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</si>
  <si>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</si>
  <si>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</si>
  <si>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</si>
  <si>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</si>
  <si>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</si>
  <si>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</si>
  <si>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</si>
  <si>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</si>
  <si>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</si>
  <si>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</si>
  <si>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</si>
  <si>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</si>
  <si>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</si>
  <si>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</si>
  <si>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</si>
  <si>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</si>
  <si>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</si>
  <si>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</si>
  <si>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</si>
  <si>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</si>
  <si>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</si>
  <si>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</si>
  <si>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</si>
  <si>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</si>
  <si>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</si>
  <si>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</si>
  <si>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</si>
  <si>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</si>
  <si>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</si>
  <si>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</si>
  <si>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</si>
  <si>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</si>
  <si>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</si>
  <si>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</si>
  <si>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</si>
  <si>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</si>
  <si>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</si>
  <si>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</si>
  <si>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</si>
  <si>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</si>
  <si>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</si>
  <si>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</si>
  <si>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</si>
  <si>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</si>
  <si>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</si>
  <si>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</si>
  <si>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</si>
  <si>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</si>
  <si>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</si>
  <si>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</si>
  <si>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</si>
  <si>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</si>
  <si>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</si>
  <si>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</si>
  <si>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</si>
  <si>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</si>
  <si>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</si>
  <si>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</si>
  <si>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</si>
  <si>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</si>
  <si>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</si>
  <si>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</si>
  <si>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</si>
  <si>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</si>
  <si>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</si>
  <si>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</si>
  <si>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</si>
  <si>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</si>
  <si>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</si>
  <si>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</si>
  <si>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</si>
  <si>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</si>
  <si>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</si>
  <si>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</si>
  <si>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</si>
  <si>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</si>
  <si>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</si>
  <si>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</si>
  <si>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</si>
  <si>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</si>
  <si>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</si>
  <si>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</si>
  <si>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</si>
  <si>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</si>
  <si>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</si>
  <si>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</si>
  <si>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</si>
  <si>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</si>
  <si>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</si>
  <si>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</si>
  <si>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</si>
  <si>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</si>
  <si>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</si>
  <si>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</si>
  <si>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</si>
  <si>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</si>
  <si>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</si>
  <si>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</si>
  <si>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</si>
  <si>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</si>
  <si>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</si>
  <si>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</si>
  <si>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</si>
  <si>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</si>
  <si>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</si>
  <si>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</si>
  <si>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</si>
  <si>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</si>
  <si>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</si>
  <si>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</si>
  <si>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</si>
  <si>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</si>
  <si>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</si>
  <si>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</si>
  <si>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</si>
  <si>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</si>
  <si>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</si>
  <si>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</si>
  <si>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</si>
  <si>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</si>
  <si>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</si>
  <si>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</si>
  <si>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</si>
  <si>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</si>
  <si>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</si>
  <si>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</si>
  <si>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</si>
  <si>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</si>
  <si>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</si>
  <si>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</si>
  <si>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</si>
  <si>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</si>
  <si>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</si>
  <si>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</si>
  <si>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</si>
  <si>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</si>
  <si>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</si>
  <si>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</si>
  <si>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</si>
  <si>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</si>
  <si>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</si>
  <si>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</si>
  <si>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</si>
  <si>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</si>
  <si>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</si>
  <si>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</si>
  <si>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</si>
  <si>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</si>
  <si>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</si>
  <si>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</si>
  <si>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</si>
  <si>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</si>
  <si>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</si>
  <si>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</si>
  <si>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</si>
  <si>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</si>
  <si>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</si>
  <si>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</si>
  <si>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</si>
  <si>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</si>
  <si>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</si>
  <si>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</si>
  <si>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</si>
  <si>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</si>
  <si>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</si>
  <si>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</si>
  <si>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</si>
  <si>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</si>
  <si>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</si>
  <si>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</si>
  <si>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</si>
  <si>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</si>
  <si>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</si>
  <si>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</si>
  <si>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</si>
  <si>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</si>
  <si>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</si>
  <si>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</si>
  <si>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</si>
  <si>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</si>
  <si>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</si>
  <si>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</si>
  <si>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</si>
  <si>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</si>
  <si>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</si>
  <si>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</si>
  <si>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</si>
  <si>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</si>
  <si>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</si>
  <si>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</si>
  <si>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</si>
  <si>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</si>
  <si>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</si>
  <si>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</si>
  <si>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</si>
  <si>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</si>
  <si>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</si>
  <si>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</si>
  <si>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</si>
  <si>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</si>
  <si>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</si>
  <si>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</si>
  <si>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</si>
  <si>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</si>
  <si>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</si>
  <si>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</si>
  <si>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</si>
  <si>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</si>
  <si>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</si>
  <si>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</si>
  <si>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</si>
  <si>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</si>
  <si>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</si>
  <si>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</si>
  <si>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</si>
  <si>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</si>
  <si>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</si>
  <si>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</si>
  <si>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</si>
  <si>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</si>
  <si>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</si>
  <si>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</si>
  <si>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</si>
  <si>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</si>
  <si>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</si>
  <si>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</si>
  <si>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</si>
  <si>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</si>
  <si>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</si>
  <si>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</si>
  <si>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</si>
  <si>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</si>
  <si>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</si>
  <si>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</si>
  <si>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</si>
  <si>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</si>
  <si>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</si>
  <si>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</si>
  <si>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</si>
  <si>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</si>
  <si>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</si>
  <si>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</si>
  <si>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</si>
  <si>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</si>
  <si>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</si>
  <si>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</si>
  <si>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</si>
  <si>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</si>
  <si>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</si>
  <si>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</si>
  <si>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</si>
  <si>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</si>
  <si>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</si>
  <si>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</si>
  <si>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</si>
  <si>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</si>
  <si>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</si>
  <si>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</si>
  <si>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</si>
  <si>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</si>
  <si>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</si>
  <si>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</si>
  <si>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</si>
  <si>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</si>
  <si>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</si>
  <si>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</si>
  <si>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</si>
  <si>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</si>
  <si>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</si>
  <si>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</si>
  <si>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</si>
  <si>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</si>
  <si>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</si>
  <si>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</si>
  <si>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</si>
  <si>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</si>
  <si>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</si>
  <si>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</si>
  <si>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</si>
  <si>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</si>
  <si>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</si>
  <si>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</si>
  <si>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</si>
  <si>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</si>
  <si>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</si>
  <si>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</si>
  <si>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</si>
  <si>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</si>
  <si>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</si>
  <si>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</si>
  <si>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</si>
  <si>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</si>
  <si>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</si>
  <si>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</si>
  <si>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</si>
  <si>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</si>
  <si>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</si>
  <si>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</si>
  <si>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</si>
  <si>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</si>
  <si>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</si>
  <si>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</si>
  <si>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</si>
  <si>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</si>
  <si>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</si>
  <si>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</si>
  <si>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</si>
  <si>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</si>
  <si>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</si>
  <si>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</si>
  <si>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</si>
  <si>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</si>
  <si>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</si>
  <si>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</si>
  <si>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</si>
  <si>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</si>
  <si>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</si>
  <si>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</si>
  <si>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</si>
  <si>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</si>
  <si>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</si>
  <si>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</si>
  <si>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</si>
  <si>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</si>
  <si>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</si>
  <si>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</si>
  <si>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</si>
  <si>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</si>
  <si>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</si>
  <si>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</si>
  <si>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</si>
  <si>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</si>
  <si>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</si>
  <si>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</si>
  <si>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</si>
  <si>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</si>
  <si>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</si>
  <si>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</si>
  <si>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</si>
  <si>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</si>
  <si>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</si>
  <si>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</si>
  <si>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</si>
  <si>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</si>
  <si>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</si>
  <si>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</si>
  <si>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</si>
  <si>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</si>
  <si>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</si>
  <si>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</si>
  <si>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</si>
  <si>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</si>
  <si>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</si>
  <si>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</si>
  <si>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</si>
  <si>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</si>
  <si>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</si>
  <si>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</si>
  <si>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</si>
  <si>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</si>
  <si>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</si>
  <si>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</si>
  <si>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</si>
  <si>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</si>
  <si>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</si>
  <si>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</si>
  <si>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</si>
  <si>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</si>
  <si>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</si>
  <si>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</si>
  <si>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</si>
  <si>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</si>
  <si>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</si>
  <si>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</si>
  <si>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</si>
  <si>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</si>
  <si>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</si>
  <si>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</si>
  <si>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</si>
  <si>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</si>
  <si>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</si>
  <si>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</si>
  <si>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</si>
  <si>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</si>
  <si>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</si>
  <si>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</si>
  <si>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</si>
  <si>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</si>
  <si>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</si>
  <si>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</si>
  <si>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</si>
  <si>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</si>
  <si>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</si>
  <si>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</si>
  <si>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</si>
  <si>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</si>
  <si>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</si>
  <si>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</si>
  <si>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</si>
  <si>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</si>
  <si>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</si>
  <si>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</si>
  <si>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</si>
  <si>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</si>
  <si>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</si>
  <si>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</si>
  <si>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</si>
  <si>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</si>
  <si>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</si>
  <si>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</si>
  <si>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</si>
  <si>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</si>
  <si>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</si>
  <si>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</si>
  <si>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</si>
  <si>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</si>
  <si>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</si>
  <si>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</si>
  <si>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</si>
  <si>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</si>
  <si>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</si>
  <si>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</si>
  <si>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</si>
  <si>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</si>
  <si>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</si>
  <si>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</si>
  <si>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</si>
  <si>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</si>
  <si>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</si>
  <si>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</si>
  <si>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</si>
  <si>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</si>
  <si>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</si>
  <si>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</si>
  <si>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</si>
  <si>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</si>
  <si>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</si>
  <si>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</si>
  <si>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</si>
  <si>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</si>
  <si>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</si>
  <si>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</si>
  <si>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</si>
  <si>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</si>
  <si>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</si>
  <si>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</si>
  <si>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</si>
  <si>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</si>
  <si>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</si>
  <si>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</si>
  <si>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</si>
  <si>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</si>
  <si>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</si>
  <si>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</si>
  <si>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</si>
  <si>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</si>
  <si>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</si>
  <si>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</si>
  <si>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</si>
  <si>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</si>
  <si>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</si>
  <si>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</si>
  <si>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</si>
  <si>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</si>
  <si>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</si>
  <si>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</si>
  <si>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</si>
  <si>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</si>
  <si>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</si>
  <si>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</si>
  <si>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</si>
  <si>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</si>
  <si>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</si>
  <si>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</si>
  <si>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</si>
  <si>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</si>
  <si>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</si>
  <si>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</si>
  <si>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</si>
  <si>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</si>
  <si>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</si>
  <si>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</si>
  <si>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</si>
  <si>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</si>
  <si>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</si>
  <si>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</si>
  <si>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</si>
  <si>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</si>
  <si>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</si>
  <si>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</si>
  <si>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</si>
  <si>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</si>
  <si>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</si>
  <si>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</si>
  <si>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</si>
  <si>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</si>
  <si>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</si>
  <si>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</si>
  <si>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</si>
  <si>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</si>
  <si>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</si>
  <si>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</si>
  <si>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</si>
  <si>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</si>
  <si>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</si>
  <si>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</si>
  <si>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</si>
  <si>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</si>
  <si>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</si>
  <si>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</si>
  <si>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</si>
  <si>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</si>
  <si>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</si>
  <si>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</si>
  <si>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</si>
  <si>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</si>
  <si>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</si>
  <si>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</si>
  <si>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</si>
  <si>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</si>
  <si>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</si>
  <si>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</si>
  <si>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</si>
  <si>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</si>
  <si>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</si>
  <si>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</si>
  <si>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</si>
  <si>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</si>
  <si>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</si>
  <si>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</si>
  <si>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</si>
  <si>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</si>
  <si>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</si>
  <si>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</si>
  <si>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</si>
  <si>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</si>
  <si>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</si>
  <si>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</si>
  <si>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</si>
  <si>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</si>
  <si>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</si>
  <si>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</si>
  <si>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</si>
  <si>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</si>
  <si>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</si>
  <si>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</si>
  <si>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</si>
  <si>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</si>
  <si>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</si>
  <si>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</si>
  <si>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</si>
  <si>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</si>
  <si>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</si>
  <si>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</si>
  <si>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</si>
  <si>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</si>
  <si>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</si>
  <si>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</si>
  <si>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</si>
  <si>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</si>
  <si>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</si>
  <si>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</si>
  <si>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</si>
  <si>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</si>
  <si>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</si>
  <si>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</si>
  <si>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</si>
  <si>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</si>
  <si>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</si>
  <si>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</si>
  <si>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</si>
  <si>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</si>
  <si>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</si>
  <si>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</si>
  <si>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</si>
  <si>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</si>
  <si>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</si>
  <si>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</si>
  <si>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</si>
  <si>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</si>
  <si>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</si>
  <si>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</si>
  <si>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</si>
  <si>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</si>
  <si>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</si>
  <si>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</si>
  <si>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</si>
  <si>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</si>
  <si>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</si>
  <si>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</si>
  <si>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</si>
  <si>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</si>
  <si>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</si>
  <si>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</si>
  <si>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</si>
  <si>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</si>
  <si>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</si>
  <si>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</si>
  <si>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</si>
  <si>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</si>
  <si>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</si>
  <si>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</si>
  <si>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</si>
  <si>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</si>
  <si>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</si>
  <si>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</si>
  <si>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</si>
  <si>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</si>
  <si>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</si>
  <si>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</si>
  <si>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</si>
  <si>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</si>
  <si>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</si>
  <si>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</si>
  <si>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</si>
  <si>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</si>
  <si>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</si>
  <si>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</si>
  <si>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</si>
  <si>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</si>
  <si>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</si>
  <si>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</si>
  <si>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</si>
  <si>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</si>
  <si>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</si>
  <si>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</si>
  <si>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</si>
  <si>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</si>
  <si>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</si>
  <si>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</si>
  <si>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</si>
  <si>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</si>
  <si>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</si>
  <si>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</si>
  <si>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</si>
  <si>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</si>
  <si>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</si>
  <si>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</si>
  <si>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</si>
  <si>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</si>
  <si>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</si>
  <si>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</si>
  <si>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</si>
  <si>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</si>
  <si>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</si>
  <si>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</si>
  <si>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</si>
  <si>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</si>
  <si>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</si>
  <si>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</si>
  <si>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</si>
  <si>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</si>
  <si>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</si>
  <si>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</si>
  <si>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</si>
  <si>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</si>
  <si>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</si>
  <si>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</si>
  <si>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</si>
  <si>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</si>
  <si>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</si>
  <si>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</si>
  <si>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</si>
  <si>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</si>
  <si>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</si>
  <si>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</si>
  <si>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</si>
  <si>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</si>
  <si>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</si>
  <si>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</si>
  <si>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</si>
  <si>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</si>
  <si>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</si>
  <si>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</si>
  <si>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</si>
  <si>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</si>
  <si>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</si>
  <si>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</si>
  <si>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</si>
  <si>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</si>
  <si>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</si>
  <si>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</si>
  <si>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</si>
  <si>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</si>
  <si>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</si>
  <si>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</si>
  <si>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</si>
  <si>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</si>
  <si>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</si>
  <si>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</si>
  <si>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</si>
  <si>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</si>
  <si>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</si>
  <si>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</si>
  <si>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</si>
  <si>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</si>
  <si>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</si>
  <si>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</si>
  <si>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</si>
  <si>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</si>
  <si>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</si>
  <si>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</si>
  <si>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</si>
  <si>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</si>
  <si>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</si>
  <si>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</si>
  <si>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</si>
  <si>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</si>
  <si>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</si>
  <si>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</si>
  <si>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</si>
  <si>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</si>
  <si>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</si>
  <si>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</si>
  <si>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</si>
  <si>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</si>
  <si>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</si>
  <si>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</si>
  <si>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</si>
  <si>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</si>
  <si>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</si>
  <si>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</si>
  <si>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</si>
  <si>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</si>
  <si>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</si>
  <si>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</si>
  <si>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</si>
  <si>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</si>
  <si>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</si>
  <si>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</si>
  <si>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</si>
  <si>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</si>
  <si>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</si>
  <si>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</si>
  <si>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</si>
  <si>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</si>
  <si>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</si>
  <si>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</si>
  <si>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</si>
  <si>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</si>
  <si>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</si>
  <si>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</si>
  <si>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</si>
  <si>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</si>
  <si>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</si>
  <si>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</si>
  <si>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</si>
  <si>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</si>
  <si>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</si>
  <si>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</si>
  <si>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</si>
  <si>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</si>
  <si>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</si>
  <si>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</si>
  <si>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</si>
  <si>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</si>
  <si>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</si>
  <si>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</si>
  <si>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</si>
  <si>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</si>
  <si>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</si>
  <si>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</si>
  <si>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</si>
  <si>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</si>
  <si>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</si>
  <si>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</si>
  <si>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</si>
  <si>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</si>
  <si>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</si>
  <si>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</si>
  <si>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</si>
  <si>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</si>
  <si>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</si>
  <si>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</si>
  <si>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</si>
  <si>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</si>
  <si>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</si>
  <si>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</si>
  <si>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</si>
  <si>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</si>
  <si>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</si>
  <si>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</si>
  <si>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</si>
  <si>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</si>
  <si>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</si>
  <si>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</si>
  <si>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</si>
  <si>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</si>
  <si>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</si>
  <si>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</si>
  <si>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</si>
  <si>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</si>
  <si>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</si>
  <si>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</si>
  <si>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</si>
  <si>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</si>
  <si>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</si>
  <si>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</si>
  <si>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</si>
  <si>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</si>
  <si>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</si>
  <si>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</si>
  <si>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</si>
  <si>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</si>
  <si>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</si>
  <si>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</si>
  <si>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</si>
  <si>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</si>
  <si>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</si>
  <si>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</si>
  <si>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</si>
  <si>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</si>
  <si>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</si>
  <si>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</si>
  <si>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</si>
  <si>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</si>
  <si>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</si>
  <si>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</si>
  <si>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</si>
  <si>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</si>
  <si>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</si>
  <si>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</si>
  <si>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</si>
  <si>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</si>
  <si>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</si>
  <si>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</si>
  <si>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</si>
  <si>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</si>
  <si>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</si>
  <si>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</si>
  <si>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</si>
  <si>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</si>
  <si>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</si>
  <si>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</si>
  <si>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</si>
  <si>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</si>
  <si>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</si>
  <si>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</si>
  <si>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</si>
  <si>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</si>
  <si>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</si>
  <si>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</si>
  <si>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</si>
  <si>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</si>
  <si>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</si>
  <si>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</si>
  <si>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</si>
  <si>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</si>
  <si>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</si>
  <si>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</si>
  <si>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</si>
  <si>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</si>
  <si>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</si>
  <si>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</si>
  <si>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</si>
  <si>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</si>
  <si>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</si>
  <si>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</si>
  <si>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</si>
  <si>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</si>
  <si>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</si>
  <si>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</si>
  <si>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</si>
  <si>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</si>
  <si>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</si>
  <si>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</si>
  <si>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</si>
  <si>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</si>
  <si>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</si>
  <si>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</si>
  <si>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</si>
  <si>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</si>
  <si>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</si>
  <si>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</si>
  <si>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</si>
  <si>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</si>
  <si>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</si>
  <si>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</si>
  <si>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</si>
  <si>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</si>
  <si>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</si>
  <si>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</si>
  <si>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</si>
  <si>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</si>
  <si>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</si>
  <si>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</si>
  <si>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</si>
  <si>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</si>
  <si>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</si>
  <si>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</si>
  <si>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</si>
  <si>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</si>
  <si>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</si>
  <si>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</si>
  <si>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</si>
  <si>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</si>
  <si>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</si>
  <si>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</si>
  <si>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</si>
  <si>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</si>
  <si>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</si>
  <si>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</si>
  <si>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</si>
  <si>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</si>
  <si>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</si>
  <si>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</si>
  <si>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</si>
  <si>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</si>
  <si>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</si>
  <si>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</si>
  <si>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</si>
  <si>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</si>
  <si>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</si>
  <si>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</si>
  <si>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</si>
  <si>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</si>
  <si>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</si>
  <si>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</si>
  <si>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</si>
  <si>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</si>
  <si>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</si>
  <si>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</si>
  <si>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</si>
  <si>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</si>
  <si>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</si>
  <si>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</si>
  <si>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</si>
  <si>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</si>
  <si>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</si>
  <si>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</si>
  <si>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</si>
  <si>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</si>
  <si>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</si>
  <si>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</si>
  <si>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</si>
  <si>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</si>
  <si>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</si>
  <si>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</si>
  <si>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</si>
  <si>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</si>
  <si>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</si>
  <si>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</si>
  <si>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</si>
  <si>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</si>
  <si>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</si>
  <si>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</si>
  <si>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</si>
  <si>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</si>
  <si>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</si>
  <si>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</si>
  <si>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</si>
  <si>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</si>
  <si>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</si>
  <si>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</si>
  <si>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</si>
  <si>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</si>
  <si>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</si>
  <si>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</si>
  <si>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</si>
  <si>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</si>
  <si>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</si>
  <si>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</si>
  <si>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</si>
  <si>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</si>
  <si>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</si>
  <si>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</si>
  <si>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</si>
  <si>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</si>
  <si>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</si>
  <si>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</si>
  <si>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</si>
  <si>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</si>
  <si>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</si>
  <si>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</si>
  <si>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</si>
  <si>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</si>
  <si>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</si>
  <si>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</si>
  <si>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</si>
  <si>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</si>
  <si>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</si>
  <si>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</si>
  <si>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</si>
  <si>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</si>
  <si>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</si>
  <si>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</si>
  <si>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</si>
  <si>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</si>
  <si>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</si>
  <si>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</si>
  <si>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</si>
  <si>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</si>
  <si>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</si>
  <si>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</si>
  <si>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</si>
  <si>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</si>
  <si>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</si>
  <si>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</si>
  <si>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</si>
  <si>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</si>
  <si>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</si>
  <si>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</si>
  <si>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</si>
  <si>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</si>
  <si>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</si>
  <si>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</si>
  <si>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</si>
  <si>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</si>
  <si>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</si>
  <si>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</si>
  <si>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</si>
  <si>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</si>
  <si>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</si>
  <si>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</si>
  <si>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</si>
  <si>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</si>
  <si>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</si>
  <si>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</si>
  <si>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</si>
  <si>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</si>
  <si>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</si>
  <si>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</si>
  <si>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</si>
  <si>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</si>
  <si>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</si>
  <si>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</si>
  <si>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</si>
  <si>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</si>
  <si>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</si>
  <si>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</si>
  <si>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</si>
  <si>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</si>
  <si>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</si>
  <si>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</si>
  <si>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</si>
  <si>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</si>
  <si>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</si>
  <si>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</si>
  <si>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</si>
  <si>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</si>
  <si>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</si>
  <si>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</si>
  <si>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</si>
  <si>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</si>
  <si>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</si>
  <si>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</si>
  <si>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</si>
  <si>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</si>
  <si>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</si>
  <si>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</si>
  <si>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</si>
  <si>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</si>
  <si>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</si>
  <si>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</si>
  <si>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</si>
  <si>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</si>
  <si>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</si>
  <si>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</si>
  <si>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</si>
  <si>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</si>
  <si>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</si>
  <si>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</si>
  <si>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</si>
  <si>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</si>
  <si>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</si>
  <si>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</si>
  <si>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</si>
  <si>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</si>
  <si>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</si>
  <si>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</si>
  <si>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</si>
  <si>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</si>
  <si>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</si>
  <si>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</si>
  <si>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</si>
  <si>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</si>
  <si>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</si>
  <si>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</si>
  <si>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</si>
  <si>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</si>
  <si>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</si>
  <si>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</si>
  <si>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</si>
  <si>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</si>
  <si>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</si>
  <si>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</si>
  <si>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</si>
  <si>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</si>
  <si>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</si>
  <si>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</si>
  <si>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</si>
  <si>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</si>
  <si>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</si>
  <si>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</si>
  <si>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</si>
  <si>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</si>
  <si>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</si>
  <si>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</si>
  <si>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</si>
  <si>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</si>
  <si>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</si>
  <si>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</si>
  <si>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</si>
  <si>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</si>
  <si>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</si>
  <si>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</si>
  <si>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</si>
  <si>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</si>
  <si>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</si>
  <si>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</si>
  <si>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</si>
  <si>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</si>
  <si>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</si>
  <si>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</si>
  <si>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</si>
  <si>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</si>
  <si>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</si>
  <si>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</si>
  <si>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</si>
  <si>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</si>
  <si>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</si>
  <si>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</si>
  <si>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</si>
  <si>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</si>
  <si>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</si>
  <si>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</si>
  <si>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</si>
  <si>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</si>
  <si>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</si>
  <si>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</si>
  <si>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</si>
  <si>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</si>
  <si>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</si>
  <si>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</si>
  <si>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</si>
  <si>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</si>
  <si>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</si>
  <si>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</si>
  <si>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</si>
  <si>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</si>
  <si>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</si>
  <si>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</si>
  <si>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</si>
  <si>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</si>
  <si>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</si>
  <si>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</si>
  <si>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</si>
  <si>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</si>
  <si>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</si>
  <si>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</si>
  <si>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</si>
  <si>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</si>
  <si>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</si>
  <si>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</si>
  <si>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</si>
  <si>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</si>
  <si>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</si>
  <si>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</si>
  <si>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</si>
  <si>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</si>
  <si>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</si>
  <si>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</si>
  <si>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</si>
  <si>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</si>
  <si>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</si>
  <si>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</si>
  <si>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</si>
  <si>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</si>
  <si>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</si>
  <si>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</si>
  <si>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</si>
  <si>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</si>
  <si>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</si>
  <si>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</si>
  <si>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</si>
  <si>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</si>
  <si>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</si>
  <si>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</si>
  <si>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</si>
  <si>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</si>
  <si>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</si>
  <si>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</si>
  <si>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</si>
  <si>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</si>
  <si>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</si>
  <si>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</si>
  <si>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</si>
  <si>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</si>
  <si>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</si>
  <si>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</si>
  <si>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</si>
  <si>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</si>
  <si>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</si>
  <si>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</si>
  <si>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</si>
  <si>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</si>
  <si>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</si>
  <si>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</si>
  <si>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</si>
  <si>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</si>
  <si>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</si>
  <si>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</si>
  <si>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</si>
  <si>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</si>
  <si>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</si>
  <si>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</si>
  <si>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</si>
  <si>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</si>
  <si>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</si>
  <si>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</si>
  <si>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</si>
  <si>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</si>
  <si>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</si>
  <si>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</si>
  <si>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</si>
  <si>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</si>
  <si>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</si>
  <si>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</si>
  <si>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</si>
  <si>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</si>
  <si>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</si>
  <si>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</si>
  <si>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</si>
  <si>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</si>
  <si>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</si>
  <si>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</si>
  <si>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</si>
  <si>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</si>
  <si>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</si>
  <si>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</si>
  <si>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</si>
  <si>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</si>
  <si>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</si>
  <si>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</si>
  <si>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</si>
  <si>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</si>
  <si>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</si>
  <si>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</si>
  <si>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</si>
  <si>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</si>
  <si>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</si>
  <si>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</si>
  <si>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</si>
  <si>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</si>
  <si>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</si>
  <si>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</si>
  <si>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</si>
  <si>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</si>
  <si>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</si>
  <si>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</si>
  <si>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</si>
  <si>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</si>
  <si>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</si>
  <si>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</si>
  <si>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</si>
  <si>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</si>
  <si>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</si>
  <si>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</si>
  <si>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</si>
  <si>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</si>
  <si>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</si>
  <si>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</si>
  <si>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</si>
  <si>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</si>
  <si>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</si>
  <si>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</si>
  <si>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</si>
  <si>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</si>
  <si>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</si>
  <si>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</si>
  <si>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</si>
  <si>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</si>
  <si>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</si>
  <si>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</si>
  <si>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</si>
  <si>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</si>
  <si>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</si>
  <si>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</si>
  <si>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</si>
  <si>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</si>
  <si>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</si>
  <si>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</si>
  <si>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</si>
  <si>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</si>
  <si>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</si>
  <si>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</si>
  <si>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</si>
  <si>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</si>
  <si>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</si>
  <si>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</si>
  <si>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</si>
  <si>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</si>
  <si>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</si>
  <si>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</si>
  <si>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</si>
  <si>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</si>
  <si>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</si>
  <si>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</si>
  <si>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</si>
  <si>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</si>
  <si>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</si>
  <si>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</si>
  <si>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</si>
  <si>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</si>
  <si>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</si>
  <si>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</si>
  <si>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</si>
  <si>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</si>
  <si>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</si>
  <si>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</si>
  <si>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</si>
  <si>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</si>
  <si>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</si>
  <si>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</si>
  <si>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</si>
  <si>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</si>
  <si>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</si>
  <si>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</si>
  <si>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</si>
  <si>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</si>
  <si>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</si>
  <si>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</si>
  <si>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</si>
  <si>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</si>
  <si>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</si>
  <si>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</si>
  <si>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</si>
  <si>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</si>
  <si>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</si>
  <si>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</si>
  <si>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</si>
  <si>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</si>
  <si>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</si>
  <si>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</si>
  <si>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</si>
  <si>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</si>
  <si>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</si>
  <si>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</si>
  <si>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</si>
  <si>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</si>
  <si>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</si>
  <si>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</si>
  <si>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</si>
  <si>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</si>
  <si>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</si>
  <si>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</si>
  <si>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</si>
  <si>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</si>
  <si>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</si>
  <si>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</si>
  <si>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</si>
  <si>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</si>
  <si>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</si>
  <si>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</si>
  <si>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</si>
  <si>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</si>
  <si>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</si>
  <si>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</si>
  <si>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</si>
  <si>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</si>
  <si>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</si>
  <si>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</si>
  <si>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</si>
  <si>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</si>
  <si>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</si>
  <si>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</si>
  <si>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</si>
  <si>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</si>
  <si>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</si>
  <si>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</si>
  <si>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</si>
  <si>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</si>
  <si>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</si>
  <si>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</si>
  <si>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</si>
  <si>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</si>
  <si>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</si>
  <si>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</si>
  <si>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</si>
  <si>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</si>
  <si>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</si>
  <si>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</si>
  <si>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</si>
  <si>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</si>
  <si>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</si>
  <si>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</si>
  <si>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</si>
  <si>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</si>
  <si>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</si>
  <si>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</si>
  <si>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</si>
  <si>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</si>
  <si>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</si>
  <si>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</si>
  <si>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</si>
  <si>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</si>
  <si>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</si>
  <si>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</si>
  <si>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</si>
  <si>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</si>
  <si>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</si>
  <si>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</si>
  <si>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</si>
  <si>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</si>
  <si>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</si>
  <si>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</si>
  <si>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</si>
  <si>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</si>
  <si>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</si>
  <si>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</si>
  <si>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</si>
  <si>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</si>
  <si>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</si>
  <si>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</si>
  <si>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</si>
  <si>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</si>
  <si>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</si>
  <si>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</si>
  <si>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</si>
  <si>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</si>
  <si>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</si>
  <si>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</si>
  <si>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</si>
  <si>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</si>
  <si>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</si>
  <si>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</si>
  <si>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</si>
  <si>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</si>
  <si>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</si>
  <si>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</si>
  <si>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</si>
  <si>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</si>
  <si>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</si>
  <si>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</si>
  <si>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</si>
  <si>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</si>
  <si>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</si>
  <si>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</si>
  <si>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</si>
  <si>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</si>
  <si>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</si>
  <si>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</si>
  <si>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</si>
  <si>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</si>
  <si>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</si>
  <si>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</si>
  <si>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</si>
  <si>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</si>
  <si>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</si>
  <si>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</si>
  <si>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</si>
  <si>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</si>
  <si>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</si>
  <si>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</si>
  <si>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</si>
  <si>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</si>
  <si>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</si>
  <si>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</si>
  <si>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</si>
  <si>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</si>
  <si>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</si>
  <si>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</si>
  <si>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</si>
  <si>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</si>
  <si>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</si>
  <si>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</si>
  <si>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</si>
  <si>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</si>
  <si>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</si>
  <si>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</si>
  <si>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</si>
  <si>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</si>
  <si>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</si>
  <si>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</si>
  <si>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</si>
  <si>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</si>
  <si>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</si>
  <si>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</si>
  <si>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</si>
  <si>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</si>
  <si>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</si>
  <si>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</si>
  <si>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</si>
  <si>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</si>
  <si>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</si>
  <si>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</si>
  <si>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</si>
  <si>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</si>
  <si>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</si>
  <si>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</si>
  <si>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</si>
  <si>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</si>
  <si>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</si>
  <si>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</si>
  <si>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</si>
  <si>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</si>
  <si>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</si>
  <si>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</si>
  <si>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</si>
  <si>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</si>
  <si>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</si>
  <si>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</si>
  <si>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</si>
  <si>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</si>
  <si>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</si>
  <si>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</si>
  <si>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</si>
  <si>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</si>
  <si>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</si>
  <si>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</si>
  <si>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</si>
  <si>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</si>
  <si>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</si>
  <si>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</si>
  <si>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</si>
  <si>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</si>
  <si>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</si>
  <si>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</si>
  <si>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</si>
  <si>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</si>
  <si>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</si>
  <si>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</si>
  <si>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</si>
  <si>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</si>
  <si>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</si>
  <si>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</si>
  <si>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</si>
  <si>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</si>
  <si>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</si>
  <si>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</si>
  <si>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</si>
  <si>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</si>
  <si>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</si>
  <si>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</si>
  <si>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</si>
  <si>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</si>
  <si>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</si>
  <si>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</si>
  <si>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</si>
  <si>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</si>
  <si>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</si>
  <si>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</si>
  <si>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</si>
  <si>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</si>
  <si>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</si>
  <si>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</si>
  <si>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</si>
  <si>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</si>
  <si>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</si>
  <si>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</si>
  <si>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</si>
  <si>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</si>
  <si>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</si>
  <si>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</si>
  <si>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</si>
  <si>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</si>
  <si>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</si>
  <si>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</si>
  <si>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</si>
  <si>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</si>
  <si>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</si>
  <si>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</si>
  <si>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</si>
  <si>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</si>
  <si>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</si>
  <si>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</si>
  <si>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</si>
  <si>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</si>
  <si>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</si>
  <si>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</si>
  <si>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</si>
  <si>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</si>
  <si>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</si>
  <si>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</si>
  <si>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</si>
  <si>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</si>
  <si>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</si>
  <si>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</si>
  <si>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</si>
  <si>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</si>
  <si>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</si>
  <si>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</si>
  <si>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</si>
  <si>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</si>
  <si>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</si>
  <si>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</si>
  <si>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</si>
  <si>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</si>
  <si>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</si>
  <si>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</si>
  <si>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</si>
  <si>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</si>
  <si>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</si>
  <si>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</si>
  <si>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</si>
  <si>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</si>
  <si>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</si>
  <si>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</si>
  <si>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</si>
  <si>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</si>
  <si>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</si>
  <si>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</si>
  <si>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</si>
  <si>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</si>
  <si>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</si>
  <si>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</si>
  <si>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</si>
  <si>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</si>
  <si>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</si>
  <si>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</si>
  <si>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</si>
  <si>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</si>
  <si>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</si>
  <si>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</si>
  <si>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</si>
  <si>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</si>
  <si>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</si>
  <si>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</si>
  <si>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</si>
  <si>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</si>
  <si>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</si>
  <si>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</si>
  <si>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</si>
  <si>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</si>
  <si>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</si>
  <si>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</si>
  <si>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</si>
  <si>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</si>
  <si>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</si>
  <si>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</si>
  <si>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</si>
  <si>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</si>
  <si>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</si>
  <si>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</si>
  <si>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</si>
  <si>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</si>
  <si>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</si>
  <si>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</si>
  <si>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</si>
  <si>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</si>
  <si>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</si>
  <si>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</si>
  <si>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</si>
  <si>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</si>
  <si>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</si>
  <si>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</si>
  <si>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</si>
  <si>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</si>
  <si>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</si>
  <si>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</si>
  <si>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</si>
  <si>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</si>
  <si>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</si>
  <si>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</si>
  <si>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</si>
  <si>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</si>
  <si>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</si>
  <si>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</si>
  <si>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</si>
  <si>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</si>
  <si>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</si>
  <si>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</si>
  <si>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</si>
  <si>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</si>
  <si>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</si>
  <si>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</si>
  <si>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</si>
  <si>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</si>
  <si>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</si>
  <si>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</si>
  <si>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</si>
  <si>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</si>
  <si>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</si>
  <si>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</si>
  <si>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</si>
  <si>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</si>
  <si>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</si>
  <si>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</si>
  <si>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</si>
  <si>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</si>
  <si>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</si>
  <si>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</si>
  <si>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</si>
  <si>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</si>
  <si>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</si>
  <si>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</si>
  <si>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</si>
  <si>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</si>
  <si>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</si>
  <si>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</si>
  <si>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</si>
  <si>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</si>
  <si>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</si>
  <si>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</si>
  <si>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</si>
  <si>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</si>
  <si>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</si>
  <si>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</si>
  <si>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</si>
  <si>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</si>
  <si>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</si>
  <si>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</si>
  <si>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</si>
  <si>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</si>
  <si>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</si>
  <si>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</si>
  <si>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</si>
  <si>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</si>
  <si>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</si>
  <si>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</si>
  <si>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</si>
  <si>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</si>
  <si>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</si>
  <si>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</si>
  <si>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</si>
  <si>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</si>
  <si>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</si>
  <si>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</si>
  <si>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</si>
  <si>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</si>
  <si>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</si>
  <si>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</si>
  <si>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</si>
  <si>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PCM-20251007-00000830</t>
  </si>
  <si>
    <t>ETA 150 mins</t>
  </si>
  <si>
    <t>PCM-20251007-00000844</t>
  </si>
  <si>
    <t>ETA 75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</si>
  <si>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</si>
  <si>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</si>
  <si>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</si>
  <si>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</si>
  <si>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</si>
  <si>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</si>
  <si>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</si>
  <si>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</si>
  <si>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</si>
  <si>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</si>
  <si>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</si>
  <si>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</si>
  <si>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</si>
  <si>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</si>
  <si>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</si>
  <si>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</si>
  <si>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</si>
  <si>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</si>
  <si>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</si>
  <si>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</si>
  <si>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</si>
  <si>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</si>
  <si>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</si>
  <si>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</si>
  <si>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</si>
  <si>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</si>
  <si>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</si>
  <si>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</si>
  <si>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</si>
  <si>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</si>
  <si>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</si>
  <si>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</si>
  <si>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</si>
  <si>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</si>
  <si>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</si>
  <si>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</si>
  <si>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</si>
  <si>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</si>
  <si>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</si>
  <si>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</si>
  <si>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</si>
  <si>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</si>
  <si>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</si>
  <si>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</si>
  <si>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</si>
  <si>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</si>
  <si>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</si>
  <si>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</si>
  <si>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</si>
  <si>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</si>
  <si>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</si>
  <si>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</si>
  <si>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</si>
  <si>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</si>
  <si>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</si>
  <si>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</si>
  <si>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</si>
  <si>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</si>
  <si>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</si>
  <si>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</si>
  <si>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</si>
  <si>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</si>
  <si>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</si>
  <si>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</si>
  <si>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</si>
  <si>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</si>
  <si>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</si>
  <si>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</si>
  <si>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</si>
  <si>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</si>
  <si>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</si>
  <si>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</si>
  <si>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</si>
  <si>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</si>
  <si>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</si>
  <si>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</si>
  <si>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</si>
  <si>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</si>
  <si>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</si>
  <si>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</si>
  <si>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</si>
  <si>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</si>
  <si>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</si>
  <si>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</si>
  <si>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</si>
  <si>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</si>
  <si>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</si>
  <si>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15 mins</t>
  </si>
  <si>
    <t>PCM-20251007-00000521</t>
  </si>
  <si>
    <t>Site Restored by PG</t>
  </si>
  <si>
    <t>PCM-20251007-00000741</t>
  </si>
  <si>
    <t xml:space="preserve">EM team at site </t>
  </si>
  <si>
    <t>NO PCM</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</si>
  <si>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</si>
  <si>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</si>
  <si>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</si>
  <si>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</si>
  <si>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</si>
  <si>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</si>
  <si>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</si>
  <si>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</si>
  <si>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</si>
  <si>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</si>
  <si>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</si>
  <si>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</si>
  <si>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</si>
  <si>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</si>
  <si>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</si>
  <si>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</si>
  <si>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</si>
  <si>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</si>
  <si>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</si>
  <si>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</si>
  <si>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</si>
  <si>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</si>
  <si>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PCM-20251007-00000835</t>
  </si>
  <si>
    <t>Emergency</t>
  </si>
  <si>
    <t>power NA and sites located inside Kidana project and no access by car to connect PG</t>
  </si>
  <si>
    <t xml:space="preserve">TT-20251007-00851 , witing separate TT </t>
  </si>
  <si>
    <t xml:space="preserve">EM team need 45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</si>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</sst>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tabSelected="1" workbookViewId="0">
      <selection activeCell="C5" sqref="C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274.43388668981788</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92" t="s">
        <v>12059</v>
      </c>
      <c r="E3" s="65" t="s">
        <v>38964</v>
      </c>
      <c r="F3" s="66">
        <v>45937.369421296295</v>
      </c>
      <c r="G3" s="67">
        <f ca="1">IFERROR(NOW()-F3,"")</f>
        <v>1.2891319449408911E-2</v>
      </c>
      <c r="H3" s="66">
        <v>45937.363865740743</v>
      </c>
      <c r="I3" s="72" t="str">
        <f>IFERROR(VLOOKUP(D3,DB!A:F,6,0),"")</f>
        <v>SCECO</v>
      </c>
      <c r="J3" s="72" t="str">
        <f>IFERROR(VLOOKUP(D3,DB!A:G,7,0),"")</f>
        <v>Vandalized</v>
      </c>
      <c r="K3" s="68" t="s">
        <v>38967</v>
      </c>
      <c r="L3" s="69" t="str">
        <f>IFERROR(VLOOKUP(D3,DB!A:I,9,0),"")</f>
        <v>Latis</v>
      </c>
    </row>
    <row r="4" spans="1:12" ht="15" customHeight="1">
      <c r="A4" s="63" t="s">
        <v>38968</v>
      </c>
      <c r="B4" s="72" t="str">
        <f>IFERROR(VLOOKUP(D4,DB!A:K,11,0),"")</f>
        <v>R1</v>
      </c>
      <c r="C4" s="64">
        <v>1</v>
      </c>
      <c r="D4" s="92" t="s">
        <v>20228</v>
      </c>
      <c r="E4" s="65" t="s">
        <v>38964</v>
      </c>
      <c r="F4" s="66">
        <v>45937.37636574074</v>
      </c>
      <c r="G4" s="67">
        <f ca="1">IFERROR(NOW()-F4,"")</f>
        <v>5.946875004156027E-3</v>
      </c>
      <c r="H4" s="66">
        <v>45937.370115740741</v>
      </c>
      <c r="I4" s="72" t="str">
        <f>IFERROR(VLOOKUP(D4,DB!A:F,6,0),"")</f>
        <v>SCECO</v>
      </c>
      <c r="J4" s="72" t="str">
        <f>IFERROR(VLOOKUP(D4,DB!A:G,7,0),"")</f>
        <v>Vandalized</v>
      </c>
      <c r="K4" s="68" t="s">
        <v>38969</v>
      </c>
      <c r="L4" s="69" t="str">
        <f>IFERROR(VLOOKUP(D4,DB!A:I,9,0),"")</f>
        <v>Latis</v>
      </c>
    </row>
    <row r="5" spans="1:12" ht="15" customHeight="1">
      <c r="A5" s="63"/>
      <c r="B5" s="72" t="str">
        <f>IFERROR(VLOOKUP(D5,DB!A:K,11,0),"")</f>
        <v>R1</v>
      </c>
      <c r="C5" s="64"/>
      <c r="D5" s="64" t="s">
        <v>16936</v>
      </c>
      <c r="E5" s="65"/>
      <c r="F5" s="66"/>
      <c r="G5" s="67">
        <f ca="1">IFERROR(NOW()-F5,"")</f>
        <v>45937.382312615744</v>
      </c>
      <c r="H5" s="66"/>
      <c r="I5" s="72" t="str">
        <f>IFERROR(VLOOKUP(D5,DB!A:F,6,0),"")</f>
        <v>SCECO</v>
      </c>
      <c r="J5" s="72" t="str">
        <f>IFERROR(VLOOKUP(D5,DB!A:G,7,0),"")</f>
        <v>Dead</v>
      </c>
      <c r="K5" s="68"/>
      <c r="L5" s="69" t="str">
        <f>IFERROR(VLOOKUP(D5,DB!A:I,9,0),"")</f>
        <v>Latis</v>
      </c>
    </row>
    <row r="6" spans="1:12" ht="15" customHeight="1">
      <c r="A6" s="63"/>
      <c r="B6" s="72" t="str">
        <f>IFERROR(VLOOKUP(D6,DB!A:K,11,0),"")</f>
        <v/>
      </c>
      <c r="C6" s="64"/>
      <c r="D6" s="64"/>
      <c r="E6" s="65"/>
      <c r="F6" s="66"/>
      <c r="G6" s="67">
        <f ca="1">IFERROR(NOW()-F6,"")</f>
        <v>45937.382312615744</v>
      </c>
      <c r="H6" s="66"/>
      <c r="I6" s="72" t="str">
        <f>IFERROR(VLOOKUP(D6,DB!A:F,6,0),"")</f>
        <v/>
      </c>
      <c r="J6" s="72" t="str">
        <f>IFERROR(VLOOKUP(D6,DB!A:G,7,0),"")</f>
        <v/>
      </c>
      <c r="K6" s="68"/>
      <c r="L6" s="69" t="str">
        <f>IFERROR(VLOOKUP(D6,DB!A:I,9,0),"")</f>
        <v/>
      </c>
    </row>
    <row r="7" spans="1:12" ht="15" customHeight="1">
      <c r="A7" s="154"/>
      <c r="B7" s="155" t="str">
        <f>IFERROR(VLOOKUP(D7,DB!A:K,11,0),"")</f>
        <v/>
      </c>
      <c r="C7" s="155"/>
      <c r="D7" s="155"/>
      <c r="E7" s="156"/>
      <c r="F7" s="157"/>
      <c r="G7" s="158">
        <f ca="1">IFERROR(NOW()-F7,"")</f>
        <v>45937.382312615744</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45937.382312615744</v>
      </c>
      <c r="H8" s="157"/>
      <c r="I8" s="155" t="str">
        <f>IFERROR(VLOOKUP(D8,DB!A:F,6,0),"")</f>
        <v/>
      </c>
      <c r="J8" s="72" t="str">
        <f>IFERROR(VLOOKUP(D8,DB!A:G,7,0),"")</f>
        <v/>
      </c>
      <c r="K8" s="159" t="e">
        <f>-D5</f>
        <v>#VALUE!</v>
      </c>
      <c r="L8" s="160" t="str">
        <f>IFERROR(VLOOKUP(D8,DB!A:I,9,0),"")</f>
        <v/>
      </c>
    </row>
    <row r="9" spans="1:12" ht="15" customHeight="1">
      <c r="A9" s="154"/>
      <c r="B9" s="155" t="str">
        <f>IFERROR(VLOOKUP(D9,DB!A:K,11,0),"")</f>
        <v/>
      </c>
      <c r="C9" s="155"/>
      <c r="D9" s="155"/>
      <c r="E9" s="156"/>
      <c r="F9" s="157"/>
      <c r="G9" s="158">
        <f ca="1">IFERROR(NOW()-F9,"")</f>
        <v>45937.382312615744</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45937.382312615744</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5"/>
      <c r="E11" s="156"/>
      <c r="F11" s="157"/>
      <c r="G11" s="158">
        <f ca="1">IFERROR(NOW()-F11,"")</f>
        <v>45937.382312615744</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45937.382312615744</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9"/>
      <c r="E13" s="156"/>
      <c r="F13" s="157"/>
      <c r="G13" s="158">
        <f ca="1">IFERROR(NOW()-F13,"")</f>
        <v>45937.382312615744</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45937.382312615744</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45937.382312615744</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45937.382312615744</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45937.382312615744</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45937.382312615744</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45937.382312615744</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45937.382312615744</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45937.382312615744</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45937.382312615744</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45937.382312615744</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45937.382312615744</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45937.382312615744</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45937.382312615744</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45937.382312615744</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45937.382312615744</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45937.382312615744</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45937.382312615744</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45937.382312615744</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45937.382312615744</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45937.382312615744</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45937.382312615744</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45937.382312615744</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45937.382312615744</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45937.382312615744</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45937.382312615744</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45937.382312615744</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45937.382312615744</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45937.382312615744</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45937.382312615744</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45937.382312615744</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45937.382312615744</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45937.382312615744</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45937.382312615744</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45937.382312615744</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45937.382312615744</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45937.382312615744</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45937.382312615744</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45937.382312615744</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45937.382312615744</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45937.382312615744</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45937.382312615744</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45937.382312615744</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45937.382312615744</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45937.382312615744</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45937.382312615744</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45937.382312615744</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45937.382312615744</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45937.382312615744</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45937.382312615744</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45937.382312615744</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45937.382312615744</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45937.382312615744</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45937.382312615744</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45937.382312615744</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45937.382312615744</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45937.382312615744</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45937.382312615744</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45937.382312615744</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45937.382312615744</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45937.382312615744</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45937.382312615744</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45937.382312615744</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45937.382312615744</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45937.382312615744</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45937.382312615744</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45937.382312615744</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45937.382312615744</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45937.382312615744</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45937.382312615744</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45937.382312615744</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45937.382312615744</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45937.382312615744</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45937.382312615744</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45937.382312615744</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45937.382312615744</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45937.382312615744</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45937.382312615744</v>
      </c>
      <c r="H90" s="157"/>
      <c r="I90" s="155" t="str">
        <f>IFERROR(VLOOKUP(D90,DB!A:F,6,0),"")</f>
        <v/>
      </c>
      <c r="J90" s="72" t="str">
        <f>IFERROR(VLOOKUP(D90,DB!A:G,7,0),"")</f>
        <v/>
      </c>
      <c r="K90" s="159"/>
      <c r="L90" s="160" t="str">
        <f>IFERROR(VLOOKUP(D90,DB!A:I,9,0),"")</f>
        <v/>
      </c>
    </row>
    <row r="91" spans="1:12" ht="15" customHeight="1">
      <c r="A91" s="154"/>
      <c r="B91" s="155" t="str">
        <f>IFERROR(VLOOKUP(D91,DB!A:K,11,0),"")</f>
        <v/>
      </c>
      <c r="C91" s="155"/>
      <c r="D91" s="155"/>
      <c r="E91" s="156"/>
      <c r="F91" s="157"/>
      <c r="G91" s="158">
        <f ca="1">IFERROR(NOW()-F91,"")</f>
        <v>45937.382312615744</v>
      </c>
      <c r="H91" s="157"/>
      <c r="I91" s="155" t="str">
        <f>IFERROR(VLOOKUP(D91,DB!A:F,6,0),"")</f>
        <v/>
      </c>
      <c r="J91" s="72" t="str">
        <f>IFERROR(VLOOKUP(D91,DB!A:G,7,0),"")</f>
        <v/>
      </c>
      <c r="K91" s="159"/>
      <c r="L91" s="160" t="str">
        <f>IFERROR(VLOOKUP(D91,DB!A:I,9,0),"")</f>
        <v/>
      </c>
    </row>
    <row r="92" spans="1:12" ht="15" customHeight="1">
      <c r="A92" s="154"/>
      <c r="B92" s="155" t="str">
        <f>IFERROR(VLOOKUP(D92,DB!A:K,11,0),"")</f>
        <v/>
      </c>
      <c r="C92" s="155"/>
      <c r="D92" s="155"/>
      <c r="E92" s="156"/>
      <c r="F92" s="157"/>
      <c r="G92" s="158">
        <f ca="1">IFERROR(NOW()-F92,"")</f>
        <v>45937.382312615744</v>
      </c>
      <c r="H92" s="157"/>
      <c r="I92" s="155" t="str">
        <f>IFERROR(VLOOKUP(D92,DB!A:F,6,0),"")</f>
        <v/>
      </c>
      <c r="J92" s="72" t="str">
        <f>IFERROR(VLOOKUP(D92,DB!A:G,7,0),"")</f>
        <v/>
      </c>
      <c r="K92" s="159"/>
      <c r="L92" s="160" t="str">
        <f>IFERROR(VLOOKUP(D92,DB!A:I,9,0),"")</f>
        <v/>
      </c>
    </row>
  </sheetData>
  <customSheetViews>
    <customSheetView guid="{F6042A99-DD27-4453-835D-0834D95730CC}" filter="1" showAutoFilter="1">
      <pageMargins left="0" right="0" top="0" bottom="0" header="0" footer="0"/>
      <autoFilter ref="B1:M1" xr:uid="{B0206ADF-5D15-4C14-AFEF-3584800C4912}"/>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8" sqref="D8"/>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130.65522928241262</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112.38247465278255</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31479</v>
      </c>
      <c r="E5" s="130" t="s">
        <v>39047</v>
      </c>
      <c r="F5" s="131">
        <v>45936.714039351849</v>
      </c>
      <c r="G5" s="132">
        <f ca="1">IFERROR(NOW()-F5,"-")</f>
        <v>0.6682732638946618</v>
      </c>
      <c r="H5" s="131">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26514</v>
      </c>
      <c r="E6" s="130" t="s">
        <v>38964</v>
      </c>
      <c r="F6" s="131">
        <v>45936.871932870374</v>
      </c>
      <c r="G6" s="132">
        <f ca="1">IFERROR(NOW()-F6,"-")</f>
        <v>0.51037974537030095</v>
      </c>
      <c r="H6" s="131">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39058</v>
      </c>
      <c r="B7" s="18" t="str">
        <f>IFERROR(VLOOKUP(D7,DB!A:K,11,0),"")</f>
        <v>R2</v>
      </c>
      <c r="C7" s="18">
        <v>5</v>
      </c>
      <c r="D7" s="18" t="s">
        <v>24288</v>
      </c>
      <c r="E7" s="130" t="s">
        <v>39047</v>
      </c>
      <c r="F7" s="131">
        <v>45937.241840277777</v>
      </c>
      <c r="G7" s="132">
        <f ca="1">IFERROR(NOW()-F7,"-")</f>
        <v>0.14047233796736691</v>
      </c>
      <c r="H7" s="131">
        <v>45937.234895833331</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45937.382312615744</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45937.382312615744</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45937.382312615744</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45937.382312615744</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45937.382312615744</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45937.382312615744</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45937.382312615744</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45937.382312615744</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45937.382312615744</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45937.382312615744</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45937.382312615744</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45937.382312615744</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45937.382312615744</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45937.382312615744</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45937.382312615744</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45937.382312615744</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45937.382312615744</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45937.382312615744</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45937.382312615744</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45937.382312615744</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45937.382312615744</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45937.382312615744</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45937.382312615744</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45937.382312615744</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45937.382312615744</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45937.382312615744</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45937.382312615744</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45937.382312615744</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45937.382312615744</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45937.382312615744</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45937.382312615744</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45937.382312615744</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45937.382312615744</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45937.382312615744</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45937.382312615744</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45937.382312615744</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45937.382312615744</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45937.382312615744</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45937.382312615744</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45937.382312615744</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45937.382312615744</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45937.382312615744</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45937.382312615744</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45937.382312615744</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45937.382312615744</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45937.382312615744</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45937.382312615744</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45937.382312615744</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45937.382312615744</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45937.382312615744</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45937.382312615744</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45937.382312615744</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45937.382312615744</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45937.382312615744</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45937.382312615744</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45937.382312615744</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45937.382312615744</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45937.382312615744</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45937.382312615744</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45937.382312615744</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45937.382312615744</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45937.382312615744</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45937.382312615744</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45937.382312615744</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45937.382312615744</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45937.382312615744</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45937.382312615744</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45937.382312615744</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45937.382312615744</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45937.382312615744</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45937.382312615744</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45937.382312615744</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45937.382312615744</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45937.382312615744</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45937.382312615744</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45937.382312615744</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45937.382312615744</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45937.382312615744</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45937.382312615744</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45937.382312615744</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45937.382312615744</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45937.382312615744</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45937.382312615744</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45937.382312615744</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45937.382312615744</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45937.382312615744</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45937.382312615744</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45937.382312615744</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45937.382312615744</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45937.382312615744</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45937.382312615744</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45937.382312615744</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45937.382312615744</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45937.382312615744</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45937.382312615744</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45937.382312615744</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45937.382312615744</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45937.382312615744</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45937.382312615744</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45937.382312615744</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45937.382312615744</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45937.382312615744</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45937.382312615744</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45937.382312615744</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45937.382312615744</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45937.382312615744</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45937.382312615744</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45937.382312615744</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45937.382312615744</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45937.382312615744</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45937.382312615744</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45937.382312615744</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45937.382312615744</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45937.382312615744</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45937.382312615744</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45937.382312615744</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45937.382312615744</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45937.382312615744</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45937.382312615744</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45937.382312615744</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45937.382312615744</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45937.382312615744</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45937.382312615744</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45937.382312615744</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45937.382312615744</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45937.382312615744</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45937.382312615744</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45937.382312615744</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45937.382312615744</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45937.382312615744</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45937.382312615744</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45937.382312615744</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45937.382312615744</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45937.382312615744</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45937.382312615744</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45937.382312615744</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45937.382312615744</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45937.382312615744</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45937.382312615744</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45937.382312615744</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45937.382312615744</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45937.382312615744</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45937.382312615744</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45937.382312615744</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45937.382312615744</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45937.382312615744</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45937.382312615744</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45937.382312615744</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45937.382312615744</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45937.382312615744</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45937.382312615744</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45937.382312615744</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45937.382312615744</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45937.382312615744</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45937.382312615744</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45937.382312615744</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45937.382312615744</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45937.382312615744</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45937.382312615744</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45937.382312615744</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45937.382312615744</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45937.382312615744</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45937.382312615744</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45937.382312615744</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45937.382312615744</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45937.382312615744</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45937.382312615744</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45937.382312615744</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45937.382312615744</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45937.382312615744</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45937.382312615744</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45937.382312615744</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45937.382312615744</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45937.382312615744</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45937.382312615744</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45937.382312615744</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45937.382312615744</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45937.382312615744</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45937.382312615744</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45937.382312615744</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45937.382312615744</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45937.382312615744</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45937.382312615744</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45937.382312615744</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45937.382312615744</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45937.382312615744</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45937.382312615744</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45937.382312615744</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45937.382312615744</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45937.382312615744</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45937.382312615744</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45937.382312615744</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45937.382312615744</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45937.382312615744</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45937.382312615744</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45937.382312615744</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45937.382312615744</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45937.382312615744</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45937.382312615744</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45937.382312615744</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45937.382312615744</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45937.382312615744</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45937.382312615744</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45937.382312615744</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45937.382312615744</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45937.382312615744</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45937.382312615744</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45937.382312615744</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45937.382312615744</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45937.382312615744</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45937.382312615744</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45937.382312615744</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45937.382312615744</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45937.382312615744</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45937.382312615744</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45937.382312615744</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45937.382312615744</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45937.382312615744</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45937.382312615744</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45937.382312615744</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45937.382312615744</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45937.382312615744</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45937.382312615744</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45937.382312615744</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45937.382312615744</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45937.382312615744</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45937.382312615744</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45937.382312615744</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45937.382312615744</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45937.382312615744</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45937.382312615744</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45937.382312615744</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45937.382312615744</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45937.382312615744</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row r="242" spans="1:88" ht="31.5" customHeight="1">
      <c r="A242" s="129"/>
      <c r="B242" s="18" t="str">
        <f>IFERROR(VLOOKUP(D242,DB!A:K,11,0),"")</f>
        <v/>
      </c>
      <c r="C242" s="18"/>
      <c r="D242" s="18"/>
      <c r="E242" s="130"/>
      <c r="F242" s="131"/>
      <c r="G242" s="132">
        <f ca="1">IFERROR(NOW()-F242,"-")</f>
        <v>45937.382312615744</v>
      </c>
      <c r="H242" s="131"/>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7"/>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39060</v>
      </c>
      <c r="B2" s="74" t="str">
        <f>IFERROR(VLOOKUP(D2,DB!A:K,11,0),"")</f>
        <v>R3</v>
      </c>
      <c r="C2" s="18">
        <v>1</v>
      </c>
      <c r="D2" s="74" t="s">
        <v>17108</v>
      </c>
      <c r="E2" s="18" t="s">
        <v>38964</v>
      </c>
      <c r="F2" s="22">
        <v>45937.339456018519</v>
      </c>
      <c r="G2" s="21">
        <f t="shared" ref="G2:G38" ca="1" si="0">IFERROR(NOW()-F2,"-")</f>
        <v>4.2856597225181758E-2</v>
      </c>
      <c r="H2" s="22">
        <v>45937.334293981483</v>
      </c>
      <c r="I2" s="19" t="str">
        <f>IFERROR(VLOOKUP(D2,DB!A:F,6,0),"")</f>
        <v>SCECO</v>
      </c>
      <c r="J2" s="18" t="str">
        <f>IFERROR(VLOOKUP(D2,DB!A:G,7,0),"")</f>
        <v>In progress</v>
      </c>
      <c r="K2" s="50" t="s">
        <v>39061</v>
      </c>
      <c r="L2" s="23" t="str">
        <f>IFERROR(VLOOKUP(D2,DB!A:I,9,0),"")</f>
        <v>Latis</v>
      </c>
    </row>
    <row r="3" spans="1:13" ht="15" customHeight="1">
      <c r="A3" s="19" t="s">
        <v>39062</v>
      </c>
      <c r="B3" s="74" t="str">
        <f>IFERROR(VLOOKUP(D3,DB!A:K,11,0),"")</f>
        <v>R3</v>
      </c>
      <c r="C3" s="18">
        <v>2</v>
      </c>
      <c r="D3" s="18" t="s">
        <v>25081</v>
      </c>
      <c r="E3" s="18" t="s">
        <v>38964</v>
      </c>
      <c r="F3" s="20"/>
      <c r="G3" s="21">
        <f t="shared" ca="1" si="0"/>
        <v>45937.382312615744</v>
      </c>
      <c r="H3" s="22">
        <v>45937.329062500001</v>
      </c>
      <c r="I3" s="19" t="str">
        <f>IFERROR(VLOOKUP(D3,DB!A:F,6,0),"")</f>
        <v>SCECO</v>
      </c>
      <c r="J3" s="18" t="str">
        <f>IFERROR(VLOOKUP(D3,DB!A:G,7,0),"")</f>
        <v>Weak</v>
      </c>
      <c r="K3" s="50" t="s">
        <v>39063</v>
      </c>
      <c r="L3" s="23" t="str">
        <f>IFERROR(VLOOKUP(D3,DB!A:I,9,0),"")</f>
        <v>Latis</v>
      </c>
    </row>
    <row r="4" spans="1:13" ht="15" customHeight="1">
      <c r="A4" s="19"/>
      <c r="B4" s="74" t="str">
        <f>IFERROR(VLOOKUP(D4,DB!A:K,11,0),"")</f>
        <v/>
      </c>
      <c r="C4" s="18"/>
      <c r="D4" s="18"/>
      <c r="E4" s="18"/>
      <c r="F4" s="20"/>
      <c r="G4" s="21">
        <f t="shared" ca="1" si="0"/>
        <v>45937.382312615744</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45937.382312615744</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45937.382312615744</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45937.382312615744</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45937.382312615744</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45937.382312615744</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45937.382312615744</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45937.382312615744</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45937.382312615744</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45937.382312615744</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45937.382312615744</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45937.382312615744</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45937.382312615744</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45937.382312615744</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45937.382312615744</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45937.382312615744</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45937.382312615744</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45937.382312615744</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45937.382312615744</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45937.382312615744</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45937.382312615744</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45937.382312615744</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45937.382312615744</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45937.382312615744</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45937.382312615744</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45937.382312615744</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45937.382312615744</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45937.382312615744</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45937.382312615744</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45937.382312615744</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45937.382312615744</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45937.382312615744</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45937.382312615744</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45937.382312615744</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45937.382312615744</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45937.382312615744</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45937.382312615744</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45937.382312615744</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45937.382312615744</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45937.382312615744</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45937.382312615744</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45937.382312615744</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45937.382312615744</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45937.382312615744</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45937.382312615744</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45937.382312615744</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45937.382312615744</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45937.382312615744</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45937.382312615744</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45937.382312615744</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45937.382312615744</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45937.382312615744</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45937.382312615744</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45937.382312615744</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45937.382312615744</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45937.382312615744</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45937.382312615744</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45937.382312615744</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45937.382312615744</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45937.382312615744</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45937.382312615744</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45937.382312615744</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45937.382312615744</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45937.382312615744</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45937.382312615744</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45937.382312615744</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45937.382312615744</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45937.382312615744</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45937.382312615744</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45937.382312615744</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45937.382312615744</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45937.382312615744</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45937.382312615744</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45937.382312615744</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45937.382312615744</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45937.382312615744</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45937.382312615744</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45937.382312615744</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45937.382312615744</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45937.382312615744</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45937.382312615744</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45937.382312615744</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45937.382312615744</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45937.382312615744</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45937.382312615744</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45937.382312615744</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45937.382312615744</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45937.382312615744</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45937.382312615744</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45937.382312615744</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45937.382312615744</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45937.382312615744</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45937.382312615744</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45937.382312615744</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45937.382312615744</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45937.382312615744</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45937.382312615744</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45937.382312615744</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45937.382312615744</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45937.382312615744</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45937.382312615744</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45937.382312615744</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45937.382312615744</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45937.382312615744</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45937.382312615744</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45937.382312615744</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45937.382312615744</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45937.382312615744</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45937.382312615744</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45937.382312615744</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45937.382312615744</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45937.382312615744</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45937.382312615744</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45937.382312615744</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45937.382312615744</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45937.382312615744</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45937.382312615744</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45937.382312615744</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45937.382312615744</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45937.382312615744</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45937.382312615744</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45937.382312615744</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45937.382312615744</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45937.382312615744</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45937.382312615744</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45937.382312615744</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45937.382312615744</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45937.382312615744</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45937.382312615744</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45937.382312615744</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45937.382312615744</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45937.382312615744</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45937.382312615744</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45937.382312615744</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45937.382312615744</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45937.382312615744</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45937.382312615744</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45937.382312615744</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45937.382312615744</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45937.382312615744</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45937.382312615744</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45937.382312615744</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45937.382312615744</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45937.382312615744</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45937.382312615744</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45937.382312615744</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45937.382312615744</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45937.382312615744</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45937.382312615744</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45937.382312615744</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45937.382312615744</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45937.382312615744</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45937.382312615744</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45937.382312615744</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45937.382312615744</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45937.382312615744</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45937.382312615744</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45937.382312615744</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45937.382312615744</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45937.382312615744</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45937.382312615744</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45937.382312615744</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45937.382312615744</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45937.382312615744</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45937.382312615744</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45937.382312615744</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45937.382312615744</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45937.382312615744</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45937.382312615744</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45937.382312615744</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45937.382312615744</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45937.382312615744</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45937.382312615744</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45937.382312615744</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45937.382312615744</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45937.382312615744</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45937.382312615744</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45937.382312615744</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45937.382312615744</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45937.382312615744</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45937.382312615744</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45937.382312615744</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45937.382312615744</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45937.382312615744</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45937.382312615744</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45937.382312615744</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45937.382312615744</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45937.382312615744</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45937.382312615744</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45937.382312615744</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45937.382312615744</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45937.382312615744</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45937.382312615744</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45937.382312615744</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45937.382312615744</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45937.382312615744</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45937.382312615744</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45937.382312615744</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45937.382312615744</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45937.382312615744</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45937.382312615744</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45937.382312615744</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45937.382312615744</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45937.382312615744</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45937.382312615744</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45937.382312615744</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45937.382312615744</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45937.382312615744</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45937.382312615744</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45937.382312615744</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45937.382312615744</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45937.382312615744</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45937.382312615744</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45937.382312615744</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45937.382312615744</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45937.382312615744</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45937.382312615744</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45937.382312615744</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45937.382312615744</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45937.382312615744</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45937.382312615744</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45937.382312615744</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45937.382312615744</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45937.382312615744</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45937.382312615744</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45937.382312615744</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45937.382312615744</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45937.382312615744</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45937.382312615744</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45937.382312615744</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45937.382312615744</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45937.382312615744</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45937.382312615744</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45937.382312615744</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45937.382312615744</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45937.382312615744</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45937.382312615744</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45937.382312615744</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45937.382312615744</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45937.382312615744</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45937.382312615744</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45937.382312615744</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45937.382312615744</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45937.382312615744</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45937.382312615744</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45937.382312615744</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45937.382312615744</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45937.382312615744</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45937.382312615744</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45937.382312615744</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45937.382312615744</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45937.382312615744</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45937.382312615744</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45937.382312615744</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45937.382312615744</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45937.382312615744</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45937.382312615744</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45937.382312615744</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45937.382312615744</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45937.382312615744</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45937.382312615744</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45937.382312615744</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45937.382312615744</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45937.382312615744</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45937.382312615744</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45937.382312615744</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45937.382312615744</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45937.382312615744</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45937.382312615744</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45937.382312615744</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45937.382312615744</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45937.382312615744</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45937.382312615744</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45937.382312615744</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45937.382312615744</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45937.382312615744</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45937.382312615744</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45937.382312615744</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45937.382312615744</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45937.382312615744</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45937.382312615744</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45937.382312615744</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45937.382312615744</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45937.382312615744</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45937.382312615744</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45937.382312615744</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45937.382312615744</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45937.382312615744</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45937.382312615744</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45937.382312615744</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45937.382312615744</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45937.382312615744</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45937.382312615744</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45937.382312615744</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45937.382312615744</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45937.382312615744</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45937.382312615744</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45937.382312615744</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45937.382312615744</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45937.382312615744</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45937.382312615744</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45937.382312615744</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45937.382312615744</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45937.382312615744</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45937.382312615744</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45937.382312615744</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45937.382312615744</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45937.382312615744</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45937.382312615744</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45937.382312615744</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45937.382312615744</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45937.382312615744</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45937.382312615744</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45937.382312615744</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45937.382312615744</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45937.382312615744</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45937.382312615744</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45937.382312615744</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45937.382312615744</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45937.382312615744</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45937.382312615744</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45937.382312615744</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45937.382312615744</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45937.382312615744</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45937.382312615744</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45937.382312615744</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45937.382312615744</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45937.382312615744</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45937.382312615744</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45937.382312615744</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45937.382312615744</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45937.382312615744</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45937.382312615744</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45937.382312615744</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45937.382312615744</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45937.382312615744</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45937.382312615744</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45937.382312615744</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45937.382312615744</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45937.382312615744</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45937.382312615744</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45937.382312615744</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45937.382312615744</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45937.382312615744</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45937.382312615744</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45937.382312615744</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45937.382312615744</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45937.382312615744</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45937.382312615744</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45937.382312615744</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45937.382312615744</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45937.382312615744</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45937.382312615744</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45937.382312615744</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45937.382312615744</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45937.382312615744</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45937.382312615744</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45937.382312615744</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45937.382312615744</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45937.382312615744</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45937.382312615744</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45937.382312615744</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45937.382312615744</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45937.382312615744</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45937.382312615744</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45937.382312615744</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45937.382312615744</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45937.382312615744</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45937.382312615744</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45937.382312615744</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45937.382312615744</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45937.382312615744</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45937.382312615744</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45937.382312615744</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45937.382312615744</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45937.382312615744</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45937.382312615744</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45937.382312615744</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45937.382312615744</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45937.382312615744</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45937.382312615744</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45937.382312615744</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45937.382312615744</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45937.382312615744</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45937.382312615744</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45937.382312615744</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45937.382312615744</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45937.382312615744</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45937.382312615744</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45937.382312615744</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45937.382312615744</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45937.382312615744</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45937.382312615744</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45937.382312615744</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45937.382312615744</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45937.382312615744</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45937.382312615744</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45937.382312615744</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45937.382312615744</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45937.382312615744</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45937.382312615744</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45937.382312615744</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45937.382312615744</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45937.382312615744</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45937.382312615744</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45937.382312615744</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45937.382312615744</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45937.382312615744</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45937.382312615744</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45937.382312615744</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45937.382312615744</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45937.382312615744</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45937.382312615744</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45937.382312615744</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45937.382312615744</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45937.382312615744</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45937.382312615744</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45937.382312615744</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45937.382312615744</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45937.382312615744</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45937.382312615744</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45937.382312615744</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45937.382312615744</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45937.382312615744</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45937.382312615744</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45937.382312615744</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45937.382312615744</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45937.382312615744</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45937.382312615744</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45937.382312615744</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45937.382312615744</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45937.382312615744</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45937.382312615744</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45937.382312615744</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45937.382312615744</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45937.382312615744</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45937.382312615744</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45937.382312615744</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45937.382312615744</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45937.382312615744</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45937.382312615744</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45937.382312615744</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45937.382312615744</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45937.382312615744</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45937.382312615744</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45937.382312615744</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45937.382312615744</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45937.382312615744</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45937.382312615744</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45937.382312615744</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45937.382312615744</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45937.382312615744</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45937.382312615744</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45937.382312615744</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45937.382312615744</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45937.382312615744</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45937.382312615744</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45937.382312615744</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45937.382312615744</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45937.382312615744</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45937.382312615744</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45937.382312615744</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45937.382312615744</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45937.382312615744</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45937.382312615744</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45937.382312615744</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45937.382312615744</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45937.382312615744</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45937.382312615744</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45937.382312615744</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45937.382312615744</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45937.382312615744</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45937.382312615744</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45937.382312615744</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45937.382312615744</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45937.382312615744</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45937.382312615744</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45937.382312615744</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45937.382312615744</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45937.382312615744</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45937.382312615744</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45937.382312615744</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45937.382312615744</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45937.382312615744</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45937.382312615744</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45937.382312615744</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45937.382312615744</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45937.382312615744</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45937.382312615744</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45937.382312615744</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45937.382312615744</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45937.382312615744</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45937.382312615744</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45937.382312615744</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45937.382312615744</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45937.382312615744</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45937.382312615744</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45937.382312615744</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45937.382312615744</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45937.382312615744</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45937.382312615744</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45937.382312615744</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45937.382312615744</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45937.382312615744</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45937.382312615744</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45937.382312615744</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45937.382312615744</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45937.382312615744</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45937.382312615744</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45937.382312615744</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45937.382312615744</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45937.382312615744</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45937.382312615744</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45937.382312615744</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45937.382312615744</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45937.382312615744</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45937.382312615744</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45937.382312615744</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45937.382312615744</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45937.382312615744</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45937.382312615744</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45937.382312615744</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45937.382312615744</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45937.382312615744</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45937.382312615744</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45937.382312615744</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45937.382312615744</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45937.382312615744</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45937.382312615744</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45937.382312615744</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45937.382312615744</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45937.382312615744</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45937.382312615744</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45937.382312615744</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45937.382312615744</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45937.382312615744</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45937.382312615744</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45937.382312615744</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45937.382312615744</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45937.382312615744</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45937.382312615744</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45937.382312615744</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45937.382312615744</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45937.382312615744</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45937.382312615744</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45937.382312615744</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45937.382312615744</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45937.382312615744</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45937.382312615744</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45937.382312615744</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45937.382312615744</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45937.382312615744</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45937.382312615744</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45937.382312615744</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45937.382312615744</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45937.382312615744</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45937.382312615744</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45937.382312615744</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45937.382312615744</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45937.382312615744</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45937.382312615744</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45937.382312615744</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45937.382312615744</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45937.382312615744</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45937.382312615744</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45937.382312615744</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45937.382312615744</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45937.382312615744</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45937.382312615744</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45937.382312615744</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45937.382312615744</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45937.382312615744</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45937.382312615744</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45937.382312615744</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45937.382312615744</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45937.382312615744</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45937.382312615744</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45937.382312615744</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45937.382312615744</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45937.382312615744</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45937.382312615744</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45937.382312615744</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45937.382312615744</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45937.382312615744</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45937.382312615744</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45937.382312615744</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45937.382312615744</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45937.382312615744</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45937.382312615744</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45937.382312615744</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45937.382312615744</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45937.382312615744</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45937.382312615744</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45937.382312615744</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45937.382312615744</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45937.382312615744</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45937.382312615744</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45937.382312615744</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45937.382312615744</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45937.382312615744</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45937.382312615744</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45937.382312615744</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45937.382312615744</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45937.382312615744</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45937.382312615744</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45937.382312615744</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45937.382312615744</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45937.382312615744</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45937.382312615744</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45937.382312615744</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45937.382312615744</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45937.382312615744</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45937.382312615744</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45937.382312615744</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45937.382312615744</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45937.382312615744</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45937.382312615744</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45937.382312615744</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45937.382312615744</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45937.382312615744</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45937.382312615744</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45937.382312615744</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45937.382312615744</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45937.382312615744</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45937.382312615744</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45937.382312615744</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45937.382312615744</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45937.382312615744</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45937.382312615744</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45937.382312615744</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45937.382312615744</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45937.382312615744</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45937.382312615744</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45937.382312615744</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45937.382312615744</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45937.382312615744</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45937.382312615744</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45937.382312615744</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45937.382312615744</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45937.382312615744</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45937.382312615744</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45937.382312615744</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45937.382312615744</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45937.382312615744</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45937.382312615744</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45937.382312615744</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45937.382312615744</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45937.382312615744</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45937.382312615744</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45937.382312615744</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45937.382312615744</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45937.382312615744</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45937.382312615744</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45937.382312615744</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45937.382312615744</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45937.382312615744</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45937.382312615744</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45937.382312615744</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45937.382312615744</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45937.382312615744</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45937.382312615744</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45937.382312615744</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45937.382312615744</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45937.382312615744</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45937.382312615744</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45937.382312615744</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45937.382312615744</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45937.382312615744</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45937.382312615744</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45937.382312615744</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45937.382312615744</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45937.382312615744</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45937.382312615744</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45937.382312615744</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45937.382312615744</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45937.382312615744</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45937.382312615744</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45937.382312615744</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45937.382312615744</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45937.382312615744</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45937.382312615744</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45937.382312615744</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45937.382312615744</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45937.382312615744</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45937.382312615744</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45937.382312615744</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45937.382312615744</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45937.382312615744</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45937.382312615744</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45937.382312615744</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45937.382312615744</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45937.382312615744</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45937.382312615744</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45937.382312615744</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45937.382312615744</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45937.382312615744</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45937.382312615744</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45937.382312615744</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45937.382312615744</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45937.382312615744</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45937.382312615744</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45937.382312615744</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45937.382312615744</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45937.382312615744</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45937.382312615744</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45937.382312615744</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45937.382312615744</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45937.382312615744</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45937.382312615744</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45937.382312615744</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45937.382312615744</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45937.382312615744</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45937.382312615744</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45937.382312615744</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45937.382312615744</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45937.382312615744</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45937.382312615744</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45937.382312615744</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45937.382312615744</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45937.382312615744</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45937.382312615744</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45937.382312615744</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45937.382312615744</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45937.382312615744</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45937.382312615744</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45937.382312615744</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45937.382312615744</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45937.382312615744</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45937.382312615744</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45937.382312615744</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45937.382312615744</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45937.382312615744</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45937.382312615744</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45937.382312615744</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45937.382312615744</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45937.382312615744</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45937.382312615744</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45937.382312615744</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45937.382312615744</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45937.382312615744</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45937.382312615744</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45937.382312615744</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45937.382312615744</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45937.382312615744</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45937.382312615744</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45937.382312615744</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45937.382312615744</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45937.382312615744</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45937.382312615744</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45937.382312615744</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45937.382312615744</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45937.382312615744</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45937.382312615744</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45937.382312615744</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45937.382312615744</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45937.382312615744</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45937.382312615744</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45937.382312615744</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45937.382312615744</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45937.382312615744</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45937.382312615744</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45937.382312615744</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45937.382312615744</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45937.382312615744</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45937.382312615744</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45937.382312615744</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45937.382312615744</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45937.382312615744</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45937.382312615744</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45937.382312615744</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45937.382312615744</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45937.382312615744</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45937.382312615744</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45937.382312615744</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45937.382312615744</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45937.382312615744</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45937.382312615744</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45937.382312615744</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45937.382312615744</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45937.382312615744</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45937.382312615744</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45937.382312615744</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45937.382312615744</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45937.382312615744</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45937.382312615744</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45937.382312615744</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45937.382312615744</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45937.382312615744</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45937.382312615744</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45937.382312615744</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45937.382312615744</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45937.382312615744</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45937.382312615744</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45937.382312615744</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45937.382312615744</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45937.382312615744</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45937.382312615744</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45937.382312615744</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45937.382312615744</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45937.382312615744</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45937.382312615744</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45937.382312615744</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45937.382312615744</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45937.382312615744</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45937.382312615744</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45937.382312615744</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45937.382312615744</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45937.382312615744</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45937.382312615744</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45937.382312615744</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45937.382312615744</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45937.382312615744</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45937.382312615744</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45937.382312615744</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45937.382312615744</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45937.382312615744</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45937.382312615744</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45937.382312615744</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45937.382312615744</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45937.382312615744</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45937.382312615744</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45937.382312615744</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45937.382312615744</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45937.382312615744</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45937.382312615744</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45937.382312615744</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45937.382312615744</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45937.382312615744</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45937.382312615744</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45937.382312615744</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45937.382312615744</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45937.382312615744</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45937.382312615744</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45937.382312615744</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45937.382312615744</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45937.382312615744</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45937.382312615744</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45937.382312615744</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45937.382312615744</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45937.382312615744</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45937.382312615744</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45937.382312615744</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45937.382312615744</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45937.382312615744</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45937.382312615744</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45937.382312615744</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45937.382312615744</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45937.382312615744</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45937.382312615744</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45937.382312615744</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45937.382312615744</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45937.382312615744</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45937.382312615744</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45937.382312615744</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45937.382312615744</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45937.382312615744</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45937.382312615744</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45937.382312615744</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45937.382312615744</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45937.382312615744</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45937.382312615744</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45937.382312615744</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45937.382312615744</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45937.382312615744</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45937.382312615744</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45937.382312615744</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45937.382312615744</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45937.382312615744</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45937.382312615744</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45937.382312615744</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45937.382312615744</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45937.382312615744</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45937.382312615744</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45937.382312615744</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45937.382312615744</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45937.382312615744</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45937.382312615744</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45937.382312615744</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45937.382312615744</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45937.382312615744</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45937.382312615744</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45937.382312615744</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45937.382312615744</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45937.382312615744</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45937.382312615744</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45937.382312615744</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45937.382312615744</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45937.382312615744</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45937.382312615744</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45937.382312615744</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45937.382312615744</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45937.382312615744</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45937.382312615744</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45937.382312615744</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45937.382312615744</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45937.382312615744</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45937.382312615744</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45937.382312615744</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45937.382312615744</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45937.382312615744</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45937.382312615744</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45937.382312615744</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45937.382312615744</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45937.382312615744</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45937.382312615744</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45937.382312615744</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45937.382312615744</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45937.382312615744</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45937.382312615744</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45937.382312615744</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45937.382312615744</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45937.382312615744</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45937.382312615744</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45937.382312615744</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45937.382312615744</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45937.382312615744</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45937.382312615744</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45937.382312615744</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45937.382312615744</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45937.382312615744</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45937.382312615744</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45937.382312615744</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45937.382312615744</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45937.382312615744</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45937.382312615744</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45937.382312615744</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45937.382312615744</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45937.382312615744</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45937.382312615744</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45937.382312615744</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45937.382312615744</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45937.382312615744</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45937.382312615744</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45937.382312615744</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45937.382312615744</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45937.382312615744</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45937.382312615744</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45937.382312615744</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45937.382312615744</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45937.382312615744</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45937.382312615744</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45937.382312615744</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45937.382312615744</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45937.382312615744</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45937.382312615744</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45937.382312615744</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45937.382312615744</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45937.382312615744</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45937.382312615744</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45937.382312615744</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45937.382312615744</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45937.382312615744</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45937.382312615744</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45937.382312615744</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45937.382312615744</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45937.382312615744</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45937.382312615744</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45937.382312615744</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45937.382312615744</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45937.382312615744</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45937.382312615744</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45937.382312615744</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45937.382312615744</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45937.382312615744</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45937.382312615744</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45937.382312615744</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45937.382312615744</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45937.382312615744</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45937.382312615744</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45937.382312615744</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45937.382312615744</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45937.382312615744</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45937.382312615744</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45937.382312615744</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45937.382312615744</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45937.382312615744</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45937.382312615744</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45937.382312615744</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45937.382312615744</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45937.382312615744</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45937.382312615744</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45937.382312615744</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45937.382312615744</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45937.382312615744</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45937.382312615744</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45937.382312615744</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45937.382312615744</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45937.382312615744</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45937.382312615744</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45937.382312615744</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45937.382312615744</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45937.382312615744</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45937.382312615744</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45937.382312615744</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45937.382312615744</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45937.382312615744</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45937.382312615744</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45937.382312615744</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45937.382312615744</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45937.382312615744</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45937.382312615744</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45937.382312615744</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45937.382312615744</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45937.382312615744</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45937.382312615744</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45937.382312615744</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45937.382312615744</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45937.382312615744</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45937.382312615744</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45937.382312615744</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45937.382312615744</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45937.382312615744</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45937.382312615744</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45937.382312615744</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45937.382312615744</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45937.382312615744</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45937.382312615744</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45937.382312615744</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45937.382312615744</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45937.382312615744</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45937.382312615744</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45937.382312615744</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45937.382312615744</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45937.382312615744</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45937.382312615744</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45937.382312615744</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45937.382312615744</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45937.382312615744</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45937.382312615744</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45937.382312615744</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45937.382312615744</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45937.382312615744</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45937.382312615744</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45937.382312615744</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45937.382312615744</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45937.382312615744</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45937.382312615744</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45937.382312615744</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45937.382312615744</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45937.382312615744</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45937.382312615744</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45937.382312615744</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45937.382312615744</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45937.382312615744</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45937.382312615744</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45937.382312615744</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45937.382312615744</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45937.382312615744</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45937.382312615744</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45937.382312615744</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45937.382312615744</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45937.382312615744</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45937.382312615744</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45937.382312615744</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45937.382312615744</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45937.382312615744</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45937.382312615744</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45937.382312615744</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45937.382312615744</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45937.382312615744</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45937.382312615744</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45937.382312615744</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45937.382312615744</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45937.382312615744</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45937.382312615744</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45937.382312615744</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45937.382312615744</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45937.382312615744</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45937.382312615744</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45937.382312615744</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45937.382312615744</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45937.382312615744</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45937.382312615744</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45937.382312615744</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45937.382312615744</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45937.382312615744</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45937.382312615744</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45937.382312615744</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45937.382312615744</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45937.382312615744</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45937.382312615744</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45937.382312615744</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45937.382312615744</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45937.382312615744</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45937.382312615744</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45937.382312615744</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45937.382312615744</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45937.382312615744</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45937.382312615744</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45937.382312615744</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45937.382312615744</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45937.382312615744</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45937.382312615744</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45937.382312615744</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45937.382312615744</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45937.382312615744</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45937.382312615744</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45937.382312615744</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45937.382312615744</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45937.382312615744</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45937.382312615744</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45937.382312615744</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45937.382312615744</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45937.382312615744</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45937.382312615744</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45937.382312615744</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45937.382312615744</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45937.382312615744</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45937.382312615744</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45937.382312615744</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45937.382312615744</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45937.382312615744</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45937.382312615744</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45937.382312615744</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45937.382312615744</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45937.382312615744</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45937.382312615744</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45937.382312615744</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45937.382312615744</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45937.382312615744</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45937.382312615744</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45937.382312615744</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45937.382312615744</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45937.382312615744</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45937.382312615744</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45937.382312615744</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45937.382312615744</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45937.382312615744</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45937.382312615744</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45937.382312615744</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45937.382312615744</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45937.382312615744</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45937.382312615744</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45937.382312615744</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45937.382312615744</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45937.382312615744</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45937.382312615744</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45937.382312615744</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45937.382312615744</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45937.382312615744</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45937.382312615744</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45937.382312615744</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45937.382312615744</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45937.382312615744</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45937.382312615744</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45937.382312615744</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45937.382312615744</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45937.382312615744</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45937.382312615744</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45937.382312615744</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45937.382312615744</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45937.382312615744</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45937.382312615744</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45937.382312615744</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45937.382312615744</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45937.382312615744</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45937.382312615744</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45937.382312615744</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45937.382312615744</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45937.382312615744</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45937.382312615744</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45937.382312615744</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45937.382312615744</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45937.382312615744</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45937.382312615744</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45937.382312615744</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45937.382312615744</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45937.382312615744</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45937.382312615744</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45937.382312615744</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45937.382312615744</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45937.382312615744</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45937.382312615744</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45937.382312615744</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45937.382312615744</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45937.382312615744</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45937.382312615744</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45937.382312615744</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45937.382312615744</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45937.382312615744</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45937.382312615744</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45937.382312615744</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45937.382312615744</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45937.382312615744</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45937.382312615744</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45937.382312615744</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45937.382312615744</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45937.382312615744</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45937.382312615744</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45937.382312615744</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45937.382312615744</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45937.382312615744</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45937.382312615744</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45937.382312615744</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45937.382312615744</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45937.382312615744</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45937.382312615744</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45937.382312615744</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45937.382312615744</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45937.382312615744</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45937.382312615744</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45937.382312615744</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39064</v>
      </c>
      <c r="B2" s="109" t="str">
        <f>IFERROR(VLOOKUP(D2,DB!A:K,11,0),"")</f>
        <v>R4</v>
      </c>
      <c r="C2" s="110">
        <v>1</v>
      </c>
      <c r="D2" s="106" t="s">
        <v>35082</v>
      </c>
      <c r="E2" s="111" t="s">
        <v>38964</v>
      </c>
      <c r="F2" s="112">
        <v>45703.480717592596</v>
      </c>
      <c r="G2" s="113">
        <f ca="1">IFERROR(NOW()-F2,"")</f>
        <v>233.90159502314782</v>
      </c>
      <c r="H2" s="112">
        <v>45703.474768518521</v>
      </c>
      <c r="I2" s="109" t="str">
        <f>IFERROR(VLOOKUP(D2,DB!A:F,6,0),"")</f>
        <v>SCECO</v>
      </c>
      <c r="J2" s="109" t="str">
        <f>IFERROR(VLOOKUP(D2,DB!A:G,7,0),"")</f>
        <v>Dead</v>
      </c>
      <c r="K2" s="114" t="s">
        <v>39065</v>
      </c>
      <c r="L2" s="106" t="str">
        <f>IFERROR(VLOOKUP(D2,DB!A:I,9,0),"")</f>
        <v>Latis</v>
      </c>
    </row>
    <row r="3" spans="1:16" ht="23.25" customHeight="1">
      <c r="A3" s="109" t="s">
        <v>39066</v>
      </c>
      <c r="B3" s="109" t="str">
        <f>IFERROR(VLOOKUP(D3,DB!A:K,11,0),"")</f>
        <v>R4</v>
      </c>
      <c r="C3" s="110">
        <v>2</v>
      </c>
      <c r="D3" s="106" t="s">
        <v>25891</v>
      </c>
      <c r="E3" s="111" t="s">
        <v>38964</v>
      </c>
      <c r="F3" s="112">
        <v>45935.156944444447</v>
      </c>
      <c r="G3" s="113">
        <f ca="1">IFERROR(NOW()-F3,"")</f>
        <v>2.2253681712973048</v>
      </c>
      <c r="H3" s="112">
        <v>45935.07104166667</v>
      </c>
      <c r="I3" s="109" t="str">
        <f>IFERROR(VLOOKUP(D3,DB!A:F,6,0),"")</f>
        <v>Generator-SG</v>
      </c>
      <c r="J3" s="109" t="str">
        <f>IFERROR(VLOOKUP(D3,DB!A:G,7,0),"")</f>
        <v>Good</v>
      </c>
      <c r="K3" s="114" t="s">
        <v>39067</v>
      </c>
      <c r="L3" s="106" t="str">
        <f>IFERROR(VLOOKUP(D3,DB!A:I,9,0),"")</f>
        <v>Latis</v>
      </c>
    </row>
    <row r="4" spans="1:16" ht="15" customHeight="1">
      <c r="A4" s="139" t="s">
        <v>39068</v>
      </c>
      <c r="B4" s="139" t="str">
        <f>IFERROR(VLOOKUP(D4,DB!A:K,11,0),"")</f>
        <v>R4</v>
      </c>
      <c r="C4" s="140">
        <v>1</v>
      </c>
      <c r="D4" s="141" t="s">
        <v>36054</v>
      </c>
      <c r="E4" s="142" t="s">
        <v>38964</v>
      </c>
      <c r="F4" s="143">
        <v>45936.764467592591</v>
      </c>
      <c r="G4" s="144">
        <f ca="1">IFERROR(NOW()-F4,"")</f>
        <v>0.61784502315276768</v>
      </c>
      <c r="H4" s="143">
        <v>45936.758773148147</v>
      </c>
      <c r="I4" s="139" t="str">
        <f>IFERROR(VLOOKUP(D4,DB!A:F,6,0),"")</f>
        <v>Generator-SG</v>
      </c>
      <c r="J4" s="139" t="str">
        <f>IFERROR(VLOOKUP(D4,DB!A:G,7,0),"")</f>
        <v>Weak</v>
      </c>
      <c r="K4" s="146" t="s">
        <v>39069</v>
      </c>
      <c r="L4" s="141" t="str">
        <f>IFERROR(VLOOKUP(D4,DB!A:I,9,0),"")</f>
        <v>Latis</v>
      </c>
    </row>
    <row r="5" spans="1:16" ht="15" customHeight="1">
      <c r="A5" s="139" t="s">
        <v>39070</v>
      </c>
      <c r="B5" s="139" t="str">
        <f>IFERROR(VLOOKUP(D5,DB!A:K,11,0),"")</f>
        <v>R4</v>
      </c>
      <c r="C5" s="140">
        <v>2</v>
      </c>
      <c r="D5" s="141" t="s">
        <v>37069</v>
      </c>
      <c r="E5" s="142" t="s">
        <v>38964</v>
      </c>
      <c r="F5" s="143">
        <v>45937.180335648147</v>
      </c>
      <c r="G5" s="144">
        <f ca="1">IFERROR(NOW()-F5,"")</f>
        <v>0.20197696759714745</v>
      </c>
      <c r="H5" s="143">
        <v>45937.173946759256</v>
      </c>
      <c r="I5" s="139" t="str">
        <f>IFERROR(VLOOKUP(D5,DB!A:F,6,0),"")</f>
        <v>SCECO</v>
      </c>
      <c r="J5" s="139" t="str">
        <f>IFERROR(VLOOKUP(D5,DB!A:G,7,0),"")</f>
        <v>Vandalized</v>
      </c>
      <c r="K5" s="146" t="s">
        <v>39071</v>
      </c>
      <c r="L5" s="141" t="str">
        <f>IFERROR(VLOOKUP(D5,DB!A:I,9,0),"")</f>
        <v>Latis</v>
      </c>
    </row>
    <row r="6" spans="1:16" ht="15" customHeight="1">
      <c r="A6" s="139" t="s">
        <v>39072</v>
      </c>
      <c r="B6" s="139" t="str">
        <f>IFERROR(VLOOKUP(D6,DB!A:K,11,0),"")</f>
        <v>R4</v>
      </c>
      <c r="C6" s="140">
        <v>1</v>
      </c>
      <c r="D6" s="141" t="s">
        <v>36364</v>
      </c>
      <c r="E6" s="142" t="s">
        <v>38964</v>
      </c>
      <c r="F6" s="143">
        <v>45937.213888888888</v>
      </c>
      <c r="G6" s="144">
        <f ca="1">IFERROR(NOW()-F6,"")</f>
        <v>0.16842372685641749</v>
      </c>
      <c r="H6" s="143">
        <v>45937.208043981482</v>
      </c>
      <c r="I6" s="139" t="str">
        <f>IFERROR(VLOOKUP(D6,DB!A:F,6,0),"")</f>
        <v>SCECO</v>
      </c>
      <c r="J6" s="139" t="str">
        <f>IFERROR(VLOOKUP(D6,DB!A:G,7,0),"")</f>
        <v>In progress</v>
      </c>
      <c r="K6" s="146" t="s">
        <v>39073</v>
      </c>
      <c r="L6" s="141" t="str">
        <f>IFERROR(VLOOKUP(D6,DB!A:I,9,0),"")</f>
        <v>Latis</v>
      </c>
    </row>
    <row r="7" spans="1:16" ht="15" customHeight="1">
      <c r="A7" s="139" t="s">
        <v>39062</v>
      </c>
      <c r="B7" s="139" t="str">
        <f>IFERROR(VLOOKUP(D7,DB!A:K,11,0),"")</f>
        <v>R4</v>
      </c>
      <c r="C7" s="140">
        <v>1</v>
      </c>
      <c r="D7" s="141" t="s">
        <v>36850</v>
      </c>
      <c r="E7" s="142" t="s">
        <v>38964</v>
      </c>
      <c r="F7" s="143"/>
      <c r="G7" s="144">
        <f ca="1">IFERROR(NOW()-F7,"")</f>
        <v>45937.382312615744</v>
      </c>
      <c r="H7" s="143">
        <v>45937.242268518516</v>
      </c>
      <c r="I7" s="139" t="str">
        <f>IFERROR(VLOOKUP(D7,DB!A:F,6,0),"")</f>
        <v>SCECO</v>
      </c>
      <c r="J7" s="139" t="str">
        <f>IFERROR(VLOOKUP(D7,DB!A:G,7,0),"")</f>
        <v>Dead</v>
      </c>
      <c r="K7" s="146" t="s">
        <v>39071</v>
      </c>
      <c r="L7" s="141" t="str">
        <f>IFERROR(VLOOKUP(D7,DB!A:I,9,0),"")</f>
        <v>Latis</v>
      </c>
    </row>
    <row r="8" spans="1:16" ht="15" customHeight="1">
      <c r="A8" s="139" t="s">
        <v>39062</v>
      </c>
      <c r="B8" s="139" t="str">
        <f>IFERROR(VLOOKUP(D8,DB!A:K,11,0),"")</f>
        <v>R4</v>
      </c>
      <c r="C8" s="140">
        <v>1</v>
      </c>
      <c r="D8" s="141" t="s">
        <v>27578</v>
      </c>
      <c r="E8" s="142" t="s">
        <v>38964</v>
      </c>
      <c r="F8" s="143"/>
      <c r="G8" s="144">
        <f ca="1">IFERROR(NOW()-F8,"")</f>
        <v>45937.382312615744</v>
      </c>
      <c r="H8" s="143">
        <v>45937.175844907404</v>
      </c>
      <c r="I8" s="139" t="str">
        <f>IFERROR(VLOOKUP(D8,DB!A:F,6,0),"")</f>
        <v>SCECO</v>
      </c>
      <c r="J8" s="139" t="str">
        <f>IFERROR(VLOOKUP(D8,DB!A:G,7,0),"")</f>
        <v>Dead</v>
      </c>
      <c r="K8" s="146" t="s">
        <v>39074</v>
      </c>
      <c r="L8" s="141" t="str">
        <f>IFERROR(VLOOKUP(D8,DB!A:I,9,0),"")</f>
        <v>Latis</v>
      </c>
    </row>
    <row r="9" spans="1:16" ht="15" customHeight="1">
      <c r="A9" s="139" t="s">
        <v>39075</v>
      </c>
      <c r="B9" s="139" t="str">
        <f>IFERROR(VLOOKUP(D9,DB!A:K,11,0),"")</f>
        <v>R4</v>
      </c>
      <c r="C9" s="140">
        <v>1</v>
      </c>
      <c r="D9" s="141" t="s">
        <v>36759</v>
      </c>
      <c r="E9" s="142" t="s">
        <v>39047</v>
      </c>
      <c r="F9" s="143">
        <v>45937.32916666667</v>
      </c>
      <c r="G9" s="144">
        <f ca="1">IFERROR(NOW()-F9,"")</f>
        <v>5.314594907395076E-2</v>
      </c>
      <c r="H9" s="143">
        <v>45937.323738425926</v>
      </c>
      <c r="I9" s="139" t="str">
        <f>IFERROR(VLOOKUP(D9,DB!A:F,6,0),"")</f>
        <v>SCECO</v>
      </c>
      <c r="J9" s="139" t="str">
        <f>IFERROR(VLOOKUP(D9,DB!A:G,7,0),"")</f>
        <v>In progress</v>
      </c>
      <c r="K9" s="146" t="s">
        <v>39071</v>
      </c>
      <c r="L9" s="141" t="str">
        <f>IFERROR(VLOOKUP(D9,DB!A:I,9,0),"")</f>
        <v>Latis</v>
      </c>
    </row>
    <row r="10" spans="1:16" ht="15" customHeight="1">
      <c r="A10" s="139" t="s">
        <v>39076</v>
      </c>
      <c r="B10" s="139" t="str">
        <f>IFERROR(VLOOKUP(D10,DB!A:K,11,0),"")</f>
        <v>R4</v>
      </c>
      <c r="C10" s="140">
        <v>1</v>
      </c>
      <c r="D10" s="141" t="s">
        <v>39077</v>
      </c>
      <c r="E10" s="142" t="s">
        <v>38964</v>
      </c>
      <c r="F10" s="143">
        <v>45937.344965277778</v>
      </c>
      <c r="G10" s="144">
        <f ca="1">IFERROR(NOW()-F10,"")</f>
        <v>3.734733796591172E-2</v>
      </c>
      <c r="H10" s="143">
        <v>45937.338043981479</v>
      </c>
      <c r="I10" s="139" t="str">
        <f>IFERROR(VLOOKUP(D10,DB!A:F,6,0),"")</f>
        <v>SCECO</v>
      </c>
      <c r="J10" s="139" t="str">
        <f>IFERROR(VLOOKUP(D10,DB!A:G,7,0),"")</f>
        <v>In progress</v>
      </c>
      <c r="K10" s="146" t="s">
        <v>39078</v>
      </c>
      <c r="L10" s="141" t="str">
        <f>IFERROR(VLOOKUP(D10,DB!A:I,9,0),"")</f>
        <v>Latis</v>
      </c>
    </row>
    <row r="11" spans="1:16" ht="15" customHeight="1">
      <c r="A11" s="139"/>
      <c r="B11" s="139" t="str">
        <f>IFERROR(VLOOKUP(D11,DB!A:K,11,0),"")</f>
        <v/>
      </c>
      <c r="C11" s="140"/>
      <c r="D11" s="141"/>
      <c r="E11" s="142"/>
      <c r="F11" s="143"/>
      <c r="G11" s="144">
        <f ca="1">IFERROR(NOW()-F11,"")</f>
        <v>45937.382312615744</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45937.382312615744</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45937.382312615744</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45937.382312615744</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45937.382312615744</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45937.382312615744</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45937.382312615744</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45937.382312615744</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45937.382312615744</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45937.382312615744</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45937.382312615744</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45937.382312615744</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45937.382312615744</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45937.382312615744</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45937.382312615744</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45937.382312615744</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45937.382312615744</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45937.382312615744</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45937.382312615744</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45937.382312615744</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45937.382312615744</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45937.382312615744</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45937.382312615744</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45937.382312615744</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45937.382312615744</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45937.382312615744</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45937.382312615744</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45937.382312615744</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45937.382312615744</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45937.382312615744</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45937.382312615744</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45937.382312615744</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45937.382312615744</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45937.382312615744</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45937.382312615744</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45937.382312615744</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45937.382312615744</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45937.382312615744</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45937.382312615744</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45937.382312615744</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45937.382312615744</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45937.382312615744</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45937.382312615744</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45937.382312615744</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45937.382312615744</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45937.382312615744</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45937.382312615744</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45937.382312615744</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45937.382312615744</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45937.382312615744</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45937.382312615744</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45937.382312615744</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45937.382312615744</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45937.382312615744</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45937.382312615744</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45937.382312615744</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45937.382312615744</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45937.382312615744</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45937.382312615744</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45937.382312615744</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45937.382312615744</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45937.382312615744</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45937.382312615744</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45937.382312615744</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45937.382312615744</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45937.382312615744</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45937.382312615744</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45937.382312615744</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45937.382312615744</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45937.382312615744</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45937.382312615744</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45937.382312615744</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45937.382312615744</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45937.382312615744</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45937.382312615744</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45937.382312615744</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45937.382312615744</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45937.382312615744</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45937.382312615744</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45937.382312615744</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45937.382312615744</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45937.382312615744</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45937.382312615744</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45937.382312615744</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45937.382312615744</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45937.382312615744</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45937.382312615744</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45937.382312615744</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45937.382312615744</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45937.382312615744</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45937.382312615744</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45937.382312615744</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45937.382312615744</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45937.382312615744</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45937.382312615744</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45937.382312615744</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45937.382312615744</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45937.382312615744</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45937.382312615744</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45937.382312615744</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45937.382312615744</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45937.382312615744</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45937.382312615744</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45937.382312615744</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45937.382312615744</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45937.382312615744</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45937.382312615744</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45937.382312615744</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45937.382312615744</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45937.382312615744</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45937.382312615744</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45937.382312615744</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45937.382312615744</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45937.382312615744</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45937.382312615744</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45937.382312615744</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45937.382312615744</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45937.382312615744</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45937.382312615744</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45937.382312615744</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45937.382312615744</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45937.382312615744</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45937.382312615744</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45937.382312615744</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45937.382312615744</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45937.382312615744</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45937.382312615744</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45937.382312615744</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45937.382312615744</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45937.382312615744</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45937.382312615744</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45937.382312615744</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45937.382312615744</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45937.382312615744</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45937.382312615744</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45937.382312615744</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45937.382312615744</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45937.382312615744</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45937.382312615744</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45937.382312615744</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45937.382312615744</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45937.382312615744</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45937.382312615744</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45937.382312615744</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45937.382312615744</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45937.382312615744</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45937.382312615744</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45937.382312615744</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45937.382312615744</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45937.382312615744</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45937.382312615744</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45937.382312615744</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45937.382312615744</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45937.382312615744</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45937.382312615744</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45937.382312615744</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45937.382312615744</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45937.382312615744</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45937.382312615744</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45937.382312615744</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45937.382312615744</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45937.382312615744</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45937.382312615744</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45937.382312615744</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45937.382312615744</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45937.382312615744</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45937.382312615744</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45937.382312615744</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45937.382312615744</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45937.382312615744</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45937.382312615744</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45937.382312615744</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45937.382312615744</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45937.382312615744</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45937.382312615744</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45937.382312615744</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45937.382312615744</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45937.382312615744</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45937.382312615744</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45937.382312615744</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45937.382312615744</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45937.382312615744</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45937.382312615744</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45937.382312615744</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45937.382312615744</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45937.382312615744</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45937.382312615744</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45937.382312615744</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45937.382312615744</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45937.382312615744</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45937.382312615744</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45937.382312615744</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45937.382312615744</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45937.382312615744</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45937.382312615744</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45937.382312615744</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45937.382312615744</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45937.382312615744</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45937.382312615744</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45937.382312615744</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45937.382312615744</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45937.382312615744</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45937.382312615744</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45937.382312615744</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45937.382312615744</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45937.382312615744</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45937.382312615744</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45937.382312615744</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45937.382312615744</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45937.382312615744</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45937.382312615744</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45937.382312615744</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45937.382312615744</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45937.382312615744</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45937.382312615744</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45937.382312615744</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45937.382312615744</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45937.382312615744</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45937.382312615744</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45937.382312615744</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45937.382312615744</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45937.382312615744</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45937.382312615744</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45937.382312615744</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45937.382312615744</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45937.382312615744</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45937.382312615744</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45937.382312615744</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45937.382312615744</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45937.382312615744</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45937.382312615744</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45937.382312615744</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45937.382312615744</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45937.382312615744</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45937.382312615744</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45937.382312615744</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45937.382312615744</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45937.382312615744</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45937.382312615744</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45937.382312615744</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45937.382312615744</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45937.382312615744</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45937.382312615744</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45937.382312615744</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45937.382312615744</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45937.382312615744</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45937.382312615744</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45937.382312615744</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45937.382312615744</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45937.382312615744</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45937.382312615744</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45937.382312615744</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45937.382312615744</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45937.382312615744</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45937.382312615744</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45937.382312615744</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45937.382312615744</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45937.382312615744</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45937.382312615744</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45937.382312615744</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45937.382312615744</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45937.382312615744</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45937.382312615744</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45937.382312615744</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45937.382312615744</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45937.382312615744</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45937.382312615744</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45937.382312615744</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45937.382312615744</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45937.382312615744</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45937.382312615744</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45937.382312615744</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45937.382312615744</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45937.382312615744</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45937.382312615744</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45937.382312615744</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45937.382312615744</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45937.382312615744</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45937.382312615744</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45937.382312615744</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45937.382312615744</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45937.382312615744</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45937.382312615744</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45937.382312615744</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45937.382312615744</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45937.382312615744</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45937.382312615744</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45937.382312615744</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45937.382312615744</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45937.382312615744</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45937.382312615744</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45937.382312615744</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45937.382312615744</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45937.382312615744</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45937.382312615744</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45937.382312615744</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45937.382312615744</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45937.382312615744</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45937.382312615744</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45937.382312615744</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45937.382312615744</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45937.382312615744</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45937.382312615744</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45937.382312615744</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45937.382312615744</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45937.382312615744</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45937.382312615744</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45937.382312615744</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45937.382312615744</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45937.382312615744</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45937.382312615744</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45937.382312615744</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45937.382312615744</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45937.382312615744</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45937.382312615744</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45937.382312615744</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45937.382312615744</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45937.382312615744</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45937.382312615744</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45937.382312615744</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45937.382312615744</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45937.382312615744</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45937.382312615744</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45937.382312615744</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45937.382312615744</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45937.382312615744</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45937.382312615744</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45937.382312615744</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45937.382312615744</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45937.382312615744</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45937.382312615744</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45937.382312615744</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45937.382312615744</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45937.382312615744</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45937.382312615744</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45937.382312615744</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45937.382312615744</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45937.382312615744</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45937.382312615744</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45937.382312615744</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45937.382312615744</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45937.382312615744</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45937.382312615744</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45937.382312615744</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45937.382312615744</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45937.382312615744</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45937.382312615744</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45937.382312615744</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45937.382312615744</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45937.382312615744</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45937.382312615744</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45937.382312615744</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45937.382312615744</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45937.382312615744</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45937.382312615744</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45937.382312615744</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45937.382312615744</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45937.382312615744</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45937.382312615744</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45937.382312615744</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45937.382312615744</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45937.382312615744</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45937.382312615744</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45937.382312615744</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45937.382312615744</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45937.382312615744</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45937.382312615744</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45937.382312615744</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45937.382312615744</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45937.382312615744</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45937.382312615744</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45937.382312615744</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45937.382312615744</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45937.382312615744</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45937.382312615744</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45937.382312615744</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45937.382312615744</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45937.382312615744</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45937.382312615744</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45937.382312615744</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45937.382312615744</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45937.382312615744</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45937.382312615744</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45937.382312615744</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45937.382312615744</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45937.382312615744</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45937.382312615744</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45937.382312615744</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45937.382312615744</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45937.382312615744</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45937.382312615744</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45937.382312615744</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45937.382312615744</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45937.382312615744</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45937.382312615744</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45937.382312615744</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45937.382312615744</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45937.382312615744</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45937.382312615744</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45937.382312615744</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45937.382312615744</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45937.382312615744</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45937.382312615744</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45937.382312615744</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45937.382312615744</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45937.382312615744</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45937.382312615744</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45937.382312615744</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45937.382312615744</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45937.382312615744</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45937.382312615744</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45937.382312615744</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45937.382312615744</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45937.382312615744</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45937.382312615744</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45937.382312615744</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45937.382312615744</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45937.382312615744</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45937.382312615744</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45937.382312615744</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45937.382312615744</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45937.382312615744</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45937.382312615744</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45937.382312615744</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45937.382312615744</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45937.382312615744</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45937.382312615744</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45937.382312615744</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45937.382312615744</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45937.382312615744</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45937.382312615744</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45937.382312615744</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45937.382312615744</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45937.382312615744</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45937.382312615744</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45937.382312615744</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45937.382312615744</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45937.382312615744</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45937.382312615744</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45937.382312615744</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45937.382312615744</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45937.382312615744</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45937.382312615744</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45937.382312615744</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45937.382312615744</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45937.382312615744</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45937.382312615744</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45937.382312615744</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45937.382312615744</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45937.382312615744</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45937.382312615744</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45937.382312615744</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45937.382312615744</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45937.382312615744</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45937.382312615744</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45937.382312615744</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45937.382312615744</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45937.382312615744</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45937.382312615744</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45937.382312615744</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45937.382312615744</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45937.382312615744</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45937.382312615744</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45937.382312615744</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45937.382312615744</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45937.382312615744</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45937.382312615744</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45937.382312615744</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45937.382312615744</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45937.382312615744</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45937.382312615744</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45937.382312615744</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45937.382312615744</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45937.382312615744</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45937.382312615744</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6" sqref="D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39079</v>
      </c>
      <c r="B2" s="37" t="str">
        <f>IFERROR(VLOOKUP(D2,DB!A:K,11,0),"")</f>
        <v>R5</v>
      </c>
      <c r="C2" s="37">
        <v>3</v>
      </c>
      <c r="D2" s="37" t="s">
        <v>36000</v>
      </c>
      <c r="E2" s="37" t="s">
        <v>38964</v>
      </c>
      <c r="F2" s="38">
        <v>45891.832060185188</v>
      </c>
      <c r="G2" s="39">
        <f t="shared" ref="G2" ca="1" si="0">IFERROR(NOW()-F2,"-")</f>
        <v>45.550252430555702</v>
      </c>
      <c r="H2" s="38">
        <v>45891.790393518517</v>
      </c>
      <c r="I2" s="37" t="str">
        <f>IFERROR(VLOOKUP(D2,DB!A:F,6,0),"")</f>
        <v>Generator-SG</v>
      </c>
      <c r="J2" s="37" t="str">
        <f>IFERROR(VLOOKUP(D2,DB!A:G,7,0),"")</f>
        <v>Vandalized</v>
      </c>
      <c r="K2" s="37" t="s">
        <v>39080</v>
      </c>
      <c r="L2" s="37" t="str">
        <f>IFERROR(VLOOKUP(D2,DB!A:I,9,0),"")</f>
        <v>Latis</v>
      </c>
      <c r="M2" s="135"/>
    </row>
    <row r="3" spans="1:13" ht="30.75">
      <c r="A3" s="37" t="s">
        <v>39081</v>
      </c>
      <c r="B3" s="37" t="str">
        <f>IFERROR(VLOOKUP(D3,DB!A:K,11,0),"")</f>
        <v>R5</v>
      </c>
      <c r="C3" s="37">
        <v>1</v>
      </c>
      <c r="D3" s="37" t="s">
        <v>31295</v>
      </c>
      <c r="E3" s="37" t="s">
        <v>39047</v>
      </c>
      <c r="F3" s="38">
        <v>45926.188877314817</v>
      </c>
      <c r="G3" s="39">
        <f ca="1">IFERROR(NOW()-F3,"-")</f>
        <v>11.193435300927376</v>
      </c>
      <c r="H3" s="38">
        <v>45926.158159722225</v>
      </c>
      <c r="I3" s="37" t="str">
        <f>IFERROR(VLOOKUP(D3,DB!A:F,6,0),"")</f>
        <v>SCECO</v>
      </c>
      <c r="J3" s="37" t="str">
        <f>IFERROR(VLOOKUP(D3,DB!A:G,7,0),"")</f>
        <v>Good</v>
      </c>
      <c r="K3" s="37" t="s">
        <v>39082</v>
      </c>
      <c r="L3" s="37" t="str">
        <f>IFERROR(VLOOKUP(D3,DB!A:I,9,0),"")</f>
        <v>Latis</v>
      </c>
      <c r="M3" s="135"/>
    </row>
    <row r="4" spans="1:13" ht="30.75">
      <c r="A4" s="37" t="s">
        <v>39083</v>
      </c>
      <c r="B4" s="37" t="str">
        <f>IFERROR(VLOOKUP(D4,DB!A:K,11,0),"")</f>
        <v>R5</v>
      </c>
      <c r="C4" s="37">
        <v>4</v>
      </c>
      <c r="D4" s="136" t="s">
        <v>31288</v>
      </c>
      <c r="E4" s="37" t="s">
        <v>39047</v>
      </c>
      <c r="F4" s="38">
        <v>45937.29923611111</v>
      </c>
      <c r="G4" s="39">
        <f ca="1">IFERROR(NOW()-F4,"-")</f>
        <v>8.3076504633936565E-2</v>
      </c>
      <c r="H4" s="38">
        <v>45937.29278935185</v>
      </c>
      <c r="I4" s="37" t="str">
        <f>IFERROR(VLOOKUP(D4,DB!A:F,6,0),"")</f>
        <v>SCECO</v>
      </c>
      <c r="J4" s="37" t="str">
        <f>IFERROR(VLOOKUP(D4,DB!A:G,7,0),"")</f>
        <v>Dead</v>
      </c>
      <c r="K4" s="37" t="s">
        <v>39084</v>
      </c>
      <c r="L4" s="37" t="str">
        <f>IFERROR(VLOOKUP(D4,DB!A:I,9,0),"")</f>
        <v>Latis</v>
      </c>
      <c r="M4" s="135"/>
    </row>
    <row r="5" spans="1:13" ht="15">
      <c r="A5" s="37" t="s">
        <v>39085</v>
      </c>
      <c r="B5" s="37" t="str">
        <f>IFERROR(VLOOKUP(D5,DB!A:K,11,0),"")</f>
        <v>R5</v>
      </c>
      <c r="C5" s="37">
        <v>2</v>
      </c>
      <c r="D5" s="37" t="s">
        <v>38240</v>
      </c>
      <c r="E5" s="37" t="s">
        <v>39086</v>
      </c>
      <c r="F5" s="38">
        <v>45937.370706018519</v>
      </c>
      <c r="G5" s="39">
        <f ca="1">IFERROR(NOW()-F5,"-")</f>
        <v>1.1606597225181758E-2</v>
      </c>
      <c r="H5" s="38">
        <v>45937.361354166664</v>
      </c>
      <c r="I5" s="37" t="str">
        <f>IFERROR(VLOOKUP(D5,DB!A:F,6,0),"")</f>
        <v>SCECO</v>
      </c>
      <c r="J5" s="37" t="str">
        <f>IFERROR(VLOOKUP(D5,DB!A:G,7,0),"")</f>
        <v>Haj Removal</v>
      </c>
      <c r="K5" s="37" t="s">
        <v>39087</v>
      </c>
      <c r="L5" s="37" t="str">
        <f>IFERROR(VLOOKUP(D5,DB!A:I,9,0),"")</f>
        <v>Latis</v>
      </c>
      <c r="M5" s="135"/>
    </row>
    <row r="6" spans="1:13" ht="30.75">
      <c r="A6" s="37" t="s">
        <v>39088</v>
      </c>
      <c r="B6" s="37" t="str">
        <f>IFERROR(VLOOKUP(D6,DB!A:K,11,0),"")</f>
        <v>R5</v>
      </c>
      <c r="C6" s="37">
        <v>1</v>
      </c>
      <c r="D6" s="37" t="s">
        <v>38125</v>
      </c>
      <c r="E6" s="37" t="s">
        <v>39086</v>
      </c>
      <c r="F6" s="38">
        <v>45937.370706018519</v>
      </c>
      <c r="G6" s="39">
        <f ca="1">IFERROR(NOW()-F6,"-")</f>
        <v>1.1606597225181758E-2</v>
      </c>
      <c r="H6" s="38">
        <v>45937.361354166664</v>
      </c>
      <c r="I6" s="37" t="str">
        <f>IFERROR(VLOOKUP(D6,DB!A:F,6,0),"")</f>
        <v>SCECO</v>
      </c>
      <c r="J6" s="37" t="str">
        <f>IFERROR(VLOOKUP(D6,DB!A:G,7,0),"")</f>
        <v>Haj Removal</v>
      </c>
      <c r="K6" s="37" t="s">
        <v>39087</v>
      </c>
      <c r="L6" s="37" t="str">
        <f>IFERROR(VLOOKUP(D6,DB!A:I,9,0),"")</f>
        <v>Latis</v>
      </c>
      <c r="M6" s="135"/>
    </row>
    <row r="7" spans="1:13" ht="30.75">
      <c r="A7" s="37" t="s">
        <v>39088</v>
      </c>
      <c r="B7" s="37" t="str">
        <f>IFERROR(VLOOKUP(D7,DB!A:K,11,0),"")</f>
        <v>R5</v>
      </c>
      <c r="C7" s="37">
        <v>1</v>
      </c>
      <c r="D7" s="136" t="s">
        <v>38152</v>
      </c>
      <c r="E7" s="37" t="s">
        <v>39086</v>
      </c>
      <c r="F7" s="38">
        <v>45937.370706018519</v>
      </c>
      <c r="G7" s="39">
        <f ca="1">IFERROR(NOW()-F7,"-")</f>
        <v>1.1606597225181758E-2</v>
      </c>
      <c r="H7" s="38">
        <v>45937.361354166664</v>
      </c>
      <c r="I7" s="37" t="str">
        <f>IFERROR(VLOOKUP(D7,DB!A:F,6,0),"")</f>
        <v>SCECO</v>
      </c>
      <c r="J7" s="37" t="str">
        <f>IFERROR(VLOOKUP(D7,DB!A:G,7,0),"")</f>
        <v>Haj Removal</v>
      </c>
      <c r="K7" s="37" t="s">
        <v>39089</v>
      </c>
      <c r="L7" s="37" t="str">
        <f>IFERROR(VLOOKUP(D7,DB!A:I,9,0),"")</f>
        <v>Latis</v>
      </c>
      <c r="M7" s="135"/>
    </row>
    <row r="8" spans="1:13" ht="30.75">
      <c r="A8" s="37" t="s">
        <v>39088</v>
      </c>
      <c r="B8" s="37" t="str">
        <f>IFERROR(VLOOKUP(D8,DB!A:K,11,0),"")</f>
        <v>R5</v>
      </c>
      <c r="C8" s="37">
        <v>1</v>
      </c>
      <c r="D8" s="37" t="s">
        <v>38172</v>
      </c>
      <c r="E8" s="37" t="s">
        <v>39086</v>
      </c>
      <c r="F8" s="38">
        <v>45937.370706018519</v>
      </c>
      <c r="G8" s="39">
        <f ca="1">IFERROR(NOW()-F8,"-")</f>
        <v>1.1606597225181758E-2</v>
      </c>
      <c r="H8" s="38">
        <v>45937.361354166664</v>
      </c>
      <c r="I8" s="37" t="str">
        <f>IFERROR(VLOOKUP(D8,DB!A:F,6,0),"")</f>
        <v>SCECO</v>
      </c>
      <c r="J8" s="37" t="str">
        <f>IFERROR(VLOOKUP(D8,DB!A:G,7,0),"")</f>
        <v>Haj Removal</v>
      </c>
      <c r="K8" s="37" t="s">
        <v>39089</v>
      </c>
      <c r="L8" s="37" t="str">
        <f>IFERROR(VLOOKUP(D8,DB!A:I,9,0),"")</f>
        <v>Latis</v>
      </c>
      <c r="M8" s="135"/>
    </row>
    <row r="9" spans="1:13" ht="30.75">
      <c r="A9" s="37" t="s">
        <v>39088</v>
      </c>
      <c r="B9" s="37" t="str">
        <f>IFERROR(VLOOKUP(D9,DB!A:K,11,0),"")</f>
        <v>R5</v>
      </c>
      <c r="C9" s="37">
        <v>1</v>
      </c>
      <c r="D9" s="37" t="s">
        <v>38307</v>
      </c>
      <c r="E9" s="37" t="s">
        <v>39086</v>
      </c>
      <c r="F9" s="38">
        <v>45937.370706018519</v>
      </c>
      <c r="G9" s="39">
        <f ca="1">IFERROR(NOW()-F9,"-")</f>
        <v>1.1606597225181758E-2</v>
      </c>
      <c r="H9" s="38">
        <v>45937.361354166664</v>
      </c>
      <c r="I9" s="37" t="str">
        <f>IFERROR(VLOOKUP(D9,DB!A:F,6,0),"")</f>
        <v>SCECO</v>
      </c>
      <c r="J9" s="37" t="str">
        <f>IFERROR(VLOOKUP(D9,DB!A:G,7,0),"")</f>
        <v>Haj Removal</v>
      </c>
      <c r="K9" s="37" t="s">
        <v>39087</v>
      </c>
      <c r="L9" s="37" t="str">
        <f>IFERROR(VLOOKUP(D9,DB!A:I,9,0),"")</f>
        <v>Latis</v>
      </c>
      <c r="M9" s="135"/>
    </row>
    <row r="10" spans="1:13" ht="15">
      <c r="A10" s="37"/>
      <c r="B10" s="37" t="str">
        <f>IFERROR(VLOOKUP(D10,DB!A:K,11,0),"")</f>
        <v/>
      </c>
      <c r="C10" s="37"/>
      <c r="D10"/>
      <c r="E10" s="37"/>
      <c r="F10" s="38"/>
      <c r="G10" s="39">
        <f ca="1">IFERROR(NOW()-F10,"-")</f>
        <v>45937.382312615744</v>
      </c>
      <c r="H10" s="38"/>
      <c r="I10" s="37" t="str">
        <f>IFERROR(VLOOKUP(D10,DB!A:F,6,0),"")</f>
        <v/>
      </c>
      <c r="J10" s="37" t="str">
        <f>IFERROR(VLOOKUP(D10,DB!A:G,7,0),"")</f>
        <v/>
      </c>
      <c r="K10" s="37"/>
      <c r="L10" s="37" t="str">
        <f>IFERROR(VLOOKUP(D10,DB!A:I,9,0),"")</f>
        <v/>
      </c>
      <c r="M10" s="135"/>
    </row>
    <row r="11" spans="1:13" ht="15.75">
      <c r="A11" s="37"/>
      <c r="B11" s="37" t="str">
        <f>IFERROR(VLOOKUP(D11,DB!A:K,11,0),"")</f>
        <v/>
      </c>
      <c r="C11" s="37"/>
      <c r="D11" s="161"/>
      <c r="E11" s="37"/>
      <c r="F11" s="38"/>
      <c r="G11" s="39">
        <f ca="1">IFERROR(NOW()-F11,"-")</f>
        <v>45937.382312615744</v>
      </c>
      <c r="H11" s="38"/>
      <c r="I11" s="37" t="str">
        <f>IFERROR(VLOOKUP(D11,DB!A:F,6,0),"")</f>
        <v/>
      </c>
      <c r="J11" s="37" t="str">
        <f>IFERROR(VLOOKUP(D11,DB!A:G,7,0),"")</f>
        <v/>
      </c>
      <c r="K11" s="37"/>
      <c r="L11" s="37" t="str">
        <f>IFERROR(VLOOKUP(D11,DB!A:I,9,0),"")</f>
        <v/>
      </c>
      <c r="M11" s="135"/>
    </row>
    <row r="12" spans="1:13" ht="15">
      <c r="A12" s="37"/>
      <c r="B12" s="37" t="str">
        <f>IFERROR(VLOOKUP(D12,DB!A:K,11,0),"")</f>
        <v/>
      </c>
      <c r="C12" s="37"/>
      <c r="D12"/>
      <c r="E12" s="37"/>
      <c r="F12" s="38"/>
      <c r="G12" s="39">
        <f ca="1">IFERROR(NOW()-F12,"-")</f>
        <v>45937.382312615744</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45937.382312615744</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45937.382312615744</v>
      </c>
      <c r="H14" s="38"/>
      <c r="I14" s="37" t="str">
        <f>IFERROR(VLOOKUP(D14,DB!A:F,6,0),"")</f>
        <v/>
      </c>
      <c r="J14" s="37" t="str">
        <f>IFERROR(VLOOKUP(D14,DB!A:G,7,0),"")</f>
        <v/>
      </c>
      <c r="K14" s="37"/>
      <c r="L14" s="37" t="str">
        <f>IFERROR(VLOOKUP(D14,DB!A:I,9,0),"")</f>
        <v/>
      </c>
      <c r="M14" s="135"/>
    </row>
    <row r="15" spans="1:13" ht="15">
      <c r="A15" s="37"/>
      <c r="B15" s="37" t="str">
        <f>IFERROR(VLOOKUP(D15,DB!A:K,11,0),"")</f>
        <v/>
      </c>
      <c r="C15" s="37"/>
      <c r="D15"/>
      <c r="E15" s="37"/>
      <c r="F15" s="38"/>
      <c r="G15" s="39">
        <f ca="1">IFERROR(NOW()-F15,"-")</f>
        <v>45937.382312615744</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45937.382312615744</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45937.382312615744</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45937.382312615744</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45937.382312615744</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45937.382312615744</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45937.382312615744</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45937.382312615744</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45937.382312615744</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45937.382312615744</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45937.382312615744</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45937.382312615744</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45937.382312615744</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45937.382312615744</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45937.382312615744</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45937.382312615744</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45937.382312615744</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45937.382312615744</v>
      </c>
      <c r="H32" s="38"/>
      <c r="I32" s="37" t="str">
        <f>IFERROR(VLOOKUP(D32,DB!A:F,6,0),"")</f>
        <v/>
      </c>
      <c r="J32" s="37" t="str">
        <f>IFERROR(VLOOKUP(D32,DB!A:G,7,0),"")</f>
        <v/>
      </c>
      <c r="K32" s="37"/>
      <c r="L32" s="37" t="str">
        <f>IFERROR(VLOOKUP(D32,DB!A:I,9,0),"")</f>
        <v/>
      </c>
      <c r="M32" s="135"/>
    </row>
    <row r="33" spans="1:13" ht="15">
      <c r="A33" s="37"/>
      <c r="B33" s="37" t="str">
        <f>IFERROR(VLOOKUP(D33,DB!A:K,11,0),"")</f>
        <v/>
      </c>
      <c r="C33" s="37"/>
      <c r="D33" s="37"/>
      <c r="E33" s="37"/>
      <c r="F33" s="38"/>
      <c r="G33" s="39">
        <f ca="1">IFERROR(NOW()-F33,"-")</f>
        <v>45937.382312615744</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45937.382312615744</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45937.382312615744</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45937.382312615744</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45937.382312615744</v>
      </c>
      <c r="H37" s="38"/>
      <c r="I37" s="37" t="str">
        <f>IFERROR(VLOOKUP(D37,DB!A:F,6,0),"")</f>
        <v/>
      </c>
      <c r="J37" s="37" t="str">
        <f>IFERROR(VLOOKUP(D37,DB!A:G,7,0),"")</f>
        <v/>
      </c>
      <c r="K37" s="37"/>
      <c r="L37" s="37" t="str">
        <f>IFERROR(VLOOKUP(D37,DB!A:I,9,0),"")</f>
        <v/>
      </c>
      <c r="M37" s="135"/>
    </row>
    <row r="38" spans="1:13" ht="15">
      <c r="A38" s="91"/>
      <c r="B38" s="91" t="str">
        <f>IFERROR(VLOOKUP(D38,DB!A:K,11,0),"")</f>
        <v/>
      </c>
      <c r="C38" s="91"/>
      <c r="D38" s="91"/>
      <c r="E38" s="91"/>
      <c r="F38" s="133"/>
      <c r="G38" s="134">
        <f ca="1">IFERROR(NOW()-F38,"-")</f>
        <v>45937.382312615744</v>
      </c>
      <c r="H38" s="133"/>
      <c r="I38" s="91" t="str">
        <f>IFERROR(VLOOKUP(D38,DB!A:F,6,0),"")</f>
        <v/>
      </c>
      <c r="J38" s="91" t="str">
        <f>IFERROR(VLOOKUP(D38,DB!A:G,7,0),"")</f>
        <v/>
      </c>
      <c r="K38" s="91"/>
      <c r="L38" s="91" t="str">
        <f>IFERROR(VLOOKUP(D38,DB!A:I,9,0),"")</f>
        <v/>
      </c>
      <c r="M38" s="135"/>
    </row>
    <row r="39" spans="1:13" ht="15">
      <c r="A39" s="91"/>
      <c r="B39" s="91" t="str">
        <f>IFERROR(VLOOKUP(D39,DB!A:K,11,0),"")</f>
        <v/>
      </c>
      <c r="C39" s="91"/>
      <c r="D39" s="91"/>
      <c r="E39" s="91"/>
      <c r="F39" s="133"/>
      <c r="G39" s="134">
        <f ca="1">IFERROR(NOW()-F39,"-")</f>
        <v>45937.382312615744</v>
      </c>
      <c r="H39" s="133"/>
      <c r="I39" s="91" t="str">
        <f>IFERROR(VLOOKUP(D39,DB!A:F,6,0),"")</f>
        <v/>
      </c>
      <c r="J39" s="91" t="str">
        <f>IFERROR(VLOOKUP(D39,DB!A:G,7,0),"")</f>
        <v/>
      </c>
      <c r="K39" s="91"/>
      <c r="L39" s="91" t="str">
        <f>IFERROR(VLOOKUP(D39,DB!A:I,9,0),"")</f>
        <v/>
      </c>
    </row>
    <row r="40" spans="1:13" ht="15">
      <c r="A40" s="37"/>
      <c r="B40" s="37" t="str">
        <f>IFERROR(VLOOKUP(D40,DB!A:K,11,0),"")</f>
        <v/>
      </c>
      <c r="C40" s="37"/>
      <c r="D40" s="37"/>
      <c r="E40" s="37"/>
      <c r="F40" s="38"/>
      <c r="G40" s="39">
        <f ca="1">IFERROR(NOW()-F40,"-")</f>
        <v>45937.382312615744</v>
      </c>
      <c r="H40" s="38"/>
      <c r="I40" s="37" t="str">
        <f>IFERROR(VLOOKUP(D40,DB!A:F,6,0),"")</f>
        <v/>
      </c>
      <c r="J40" s="37" t="str">
        <f>IFERROR(VLOOKUP(D40,DB!A:G,7,0),"")</f>
        <v/>
      </c>
      <c r="K40" s="37"/>
      <c r="L40" s="37" t="str">
        <f>IFERROR(VLOOKUP(D40,DB!A:I,9,0),"")</f>
        <v/>
      </c>
    </row>
    <row r="41" spans="1:13" ht="15">
      <c r="A41" s="37"/>
      <c r="B41" s="37" t="str">
        <f>IFERROR(VLOOKUP(D41,DB!A:K,11,0),"")</f>
        <v/>
      </c>
      <c r="C41" s="37"/>
      <c r="D41" s="37"/>
      <c r="E41" s="37"/>
      <c r="F41" s="38"/>
      <c r="G41" s="39">
        <f ca="1">IFERROR(NOW()-F41,"-")</f>
        <v>45937.382312615744</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45937.382312615744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45937.382312615744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45937.382312615744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45937.382312615744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45937.382312615744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45937.382312615744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45937.382312615744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45937.382312615744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45937.382312615744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45937.382312615744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45937.382312615744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45937.382312615744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45937.382312615744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45937.382312615744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45937.382312615744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45937.382312615744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45937.382312615744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45937.382312615744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45937.382312615744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45937.382312615744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45937.382312615744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45937.382312615744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45937.382312615744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45937.382312615744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45937.382312615744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45937.382312615744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45937.382312615744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45937.382312615744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45937.382312615744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45937.382312615744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45937.382312615744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45937.382312615744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45937.382312615744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45937.382312615744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45937.382312615744</v>
      </c>
      <c r="H76" s="38"/>
      <c r="I76" s="37" t="str">
        <f>IFERROR(VLOOKUP(D76,DB!A:F,6,0),"")</f>
        <v/>
      </c>
      <c r="J76" s="37" t="str">
        <f>IFERROR(VLOOKUP(D76,DB!A:G,7,0),"")</f>
        <v/>
      </c>
      <c r="K76" s="37"/>
      <c r="L76" s="37" t="str">
        <f>IFERROR(VLOOKUP(D76,DB!A:I,9,0),"")</f>
        <v/>
      </c>
    </row>
    <row r="77" spans="1:12" ht="15">
      <c r="A77" s="91"/>
      <c r="B77" s="91" t="str">
        <f>IFERROR(VLOOKUP(D77,DB!A:K,11,0),"")</f>
        <v/>
      </c>
      <c r="C77" s="91"/>
      <c r="D77" s="91"/>
      <c r="E77" s="91"/>
      <c r="F77" s="133"/>
      <c r="G77" s="134">
        <f ca="1">IFERROR(NOW()-F77,"-")</f>
        <v>45937.382312615744</v>
      </c>
      <c r="H77" s="133"/>
      <c r="I77" s="91" t="str">
        <f>IFERROR(VLOOKUP(D77,DB!A:F,6,0),"")</f>
        <v/>
      </c>
      <c r="J77" s="91" t="str">
        <f>IFERROR(VLOOKUP(D77,DB!A:G,7,0),"")</f>
        <v/>
      </c>
      <c r="K77" s="91"/>
      <c r="L77" s="91" t="str">
        <f>IFERROR(VLOOKUP(D77,DB!A:I,9,0),"")</f>
        <v/>
      </c>
    </row>
    <row r="78" spans="1:12" ht="15">
      <c r="A78" s="37"/>
      <c r="B78" s="37" t="str">
        <f>IFERROR(VLOOKUP(D78,DB!A:K,11,0),"")</f>
        <v/>
      </c>
      <c r="C78" s="37"/>
      <c r="D78" s="37"/>
      <c r="E78" s="37"/>
      <c r="F78" s="38"/>
      <c r="G78" s="39">
        <f ca="1">IFERROR(NOW()-F78,"-")</f>
        <v>45937.382312615744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45937.382312615744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45937.382312615744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45937.382312615744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45937.382312615744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45937.382312615744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45937.382312615744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45937.382312615744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45937.382312615744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45937.382312615744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45937.382312615744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45937.382312615744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45937.382312615744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45937.382312615744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45937.382312615744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45937.382312615744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45937.382312615744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45937.382312615744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45937.382312615744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45937.382312615744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45937.382312615744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45937.382312615744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45937.382312615744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45937.382312615744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45937.382312615744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45937.382312615744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45937.382312615744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45937.382312615744</v>
      </c>
      <c r="H105" s="38"/>
      <c r="I105" s="37" t="str">
        <f>IFERROR(VLOOKUP(D105,DB!A:F,6,0),"")</f>
        <v/>
      </c>
      <c r="J105" s="37" t="str">
        <f>IFERROR(VLOOKUP(D105,DB!A:G,7,0),"")</f>
        <v/>
      </c>
      <c r="K105" s="37"/>
      <c r="L105" s="37" t="str">
        <f>IFERROR(VLOOKUP(D105,DB!A:I,9,0),"")</f>
        <v/>
      </c>
    </row>
    <row r="106" spans="1:12" ht="15">
      <c r="A106" s="91"/>
      <c r="B106" s="91" t="str">
        <f>IFERROR(VLOOKUP(D106,DB!A:K,11,0),"")</f>
        <v/>
      </c>
      <c r="C106" s="91"/>
      <c r="D106" s="91"/>
      <c r="E106" s="91"/>
      <c r="F106" s="133"/>
      <c r="G106" s="134">
        <f ca="1">IFERROR(NOW()-F106,"-")</f>
        <v>45937.382312615744</v>
      </c>
      <c r="H106" s="133"/>
      <c r="I106" s="91" t="str">
        <f>IFERROR(VLOOKUP(D106,DB!A:F,6,0),"")</f>
        <v/>
      </c>
      <c r="J106" s="91" t="str">
        <f>IFERROR(VLOOKUP(D106,DB!A:G,7,0),"")</f>
        <v/>
      </c>
      <c r="K106" s="91"/>
      <c r="L106" s="91" t="str">
        <f>IFERROR(VLOOKUP(D106,DB!A:I,9,0),"")</f>
        <v/>
      </c>
    </row>
    <row r="107" spans="1:12" ht="15">
      <c r="A107" s="37"/>
      <c r="B107" s="37" t="str">
        <f>IFERROR(VLOOKUP(D107,DB!A:K,11,0),"")</f>
        <v/>
      </c>
      <c r="C107" s="37"/>
      <c r="D107" s="37"/>
      <c r="E107" s="37"/>
      <c r="F107" s="38"/>
      <c r="G107" s="39">
        <f ca="1">IFERROR(NOW()-F107,"-")</f>
        <v>45937.382312615744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45937.382312615744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45937.382312615744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45937.382312615744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45937.382312615744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45937.382312615744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45937.382312615744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45937.382312615744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45937.382312615744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45937.382312615744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45937.382312615744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45937.382312615744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45937.382312615744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45937.382312615744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45937.382312615744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45937.382312615744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45937.382312615744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45937.382312615744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45937.382312615744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45937.382312615744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45937.382312615744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45937.382312615744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45937.382312615744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45937.382312615744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45937.382312615744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45937.382312615744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45937.382312615744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45937.382312615744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45937.382312615744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45937.382312615744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45937.382312615744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45937.382312615744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45937.382312615744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45937.382312615744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45937.382312615744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45937.382312615744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45937.382312615744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45937.382312615744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45937.382312615744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45937.382312615744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45937.382312615744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45937.382312615744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45937.382312615744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45937.382312615744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45937.382312615744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45937.382312615744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45937.382312615744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45937.382312615744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45937.382312615744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45937.382312615744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45937.382312615744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45937.382312615744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45937.382312615744</v>
      </c>
      <c r="H159" s="38"/>
      <c r="I159" s="37" t="str">
        <f>IFERROR(VLOOKUP(D159,DB!A:F,6,0),"")</f>
        <v/>
      </c>
      <c r="J159" s="37" t="str">
        <f>IFERROR(VLOOKUP(D159,DB!A:G,7,0),"")</f>
        <v/>
      </c>
      <c r="K159" s="37"/>
      <c r="L159" s="37" t="str">
        <f>IFERROR(VLOOKUP(D159,DB!A:I,9,0),"")</f>
        <v/>
      </c>
    </row>
    <row r="160" spans="1:12" ht="15">
      <c r="A160" s="91"/>
      <c r="B160" s="91" t="str">
        <f>IFERROR(VLOOKUP(D160,DB!A:K,11,0),"")</f>
        <v/>
      </c>
      <c r="C160" s="91"/>
      <c r="D160" s="91"/>
      <c r="E160" s="91"/>
      <c r="F160" s="133"/>
      <c r="G160" s="134">
        <f ca="1">IFERROR(NOW()-F160,"-")</f>
        <v>45937.382312615744</v>
      </c>
      <c r="H160" s="133"/>
      <c r="I160" s="91" t="str">
        <f>IFERROR(VLOOKUP(D160,DB!A:F,6,0),"")</f>
        <v/>
      </c>
      <c r="J160" s="91" t="str">
        <f>IFERROR(VLOOKUP(D160,DB!A:G,7,0),"")</f>
        <v/>
      </c>
      <c r="K160" s="91"/>
      <c r="L160" s="91" t="str">
        <f>IFERROR(VLOOKUP(D160,DB!A:I,9,0),"")</f>
        <v/>
      </c>
    </row>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30" ht="15"/>
    <row r="431" ht="15"/>
    <row r="432" ht="15"/>
    <row r="433" ht="15"/>
    <row r="434" ht="15"/>
    <row r="435"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9" ht="15"/>
    <row r="480" ht="15"/>
    <row r="481" ht="15"/>
    <row r="482" ht="15"/>
    <row r="483" ht="15"/>
    <row r="484" ht="15"/>
    <row r="485" ht="15"/>
    <row r="486" ht="15"/>
    <row r="487" ht="15"/>
    <row r="488" ht="15"/>
    <row r="490" ht="15"/>
    <row r="491" ht="15"/>
    <row r="492" ht="15"/>
    <row r="495" ht="15"/>
    <row r="496" ht="15"/>
    <row r="497" ht="15"/>
    <row r="498"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10" ht="15"/>
    <row r="811" ht="15"/>
    <row r="812" ht="15"/>
    <row r="813" ht="15"/>
    <row r="814" ht="15"/>
    <row r="815" ht="15"/>
    <row r="819" ht="15"/>
    <row r="820" ht="15"/>
    <row r="830" ht="15"/>
    <row r="835" ht="15"/>
    <row r="846" ht="15"/>
    <row r="847" ht="15"/>
    <row r="854" ht="15"/>
    <row r="855" ht="15"/>
    <row r="859" ht="15"/>
    <row r="860" ht="15"/>
    <row r="861" ht="15"/>
    <row r="868" ht="15"/>
    <row r="869" ht="15"/>
    <row r="870" ht="15"/>
    <row r="871" ht="15"/>
    <row r="873" ht="15"/>
    <row r="874" ht="15"/>
    <row r="875" ht="15"/>
    <row r="878" ht="15"/>
    <row r="879" ht="15"/>
    <row r="880" ht="15"/>
    <row r="881" ht="15"/>
    <row r="883" ht="15"/>
    <row r="884" ht="15"/>
    <row r="885" ht="15"/>
    <row r="886" ht="15"/>
    <row r="887" ht="15"/>
    <row r="888" ht="15"/>
    <row r="890" ht="15"/>
    <row r="891" ht="15"/>
    <row r="893" ht="15"/>
    <row r="894" ht="15"/>
    <row r="896" ht="15"/>
    <row r="897" ht="15"/>
    <row r="898" ht="15"/>
    <row r="900" ht="15"/>
    <row r="901" ht="15"/>
    <row r="902" ht="15"/>
    <row r="903" ht="15"/>
    <row r="904" ht="15"/>
    <row r="908" ht="15"/>
    <row r="909" ht="15"/>
    <row r="910" ht="15"/>
    <row r="911" ht="15"/>
    <row r="914" ht="15"/>
    <row r="915" ht="15"/>
    <row r="918" ht="15"/>
    <row r="959" ht="15"/>
    <row r="960" ht="15"/>
    <row r="963" ht="15"/>
    <row r="964" ht="15"/>
    <row r="971" ht="15"/>
    <row r="972" ht="15"/>
    <row r="975" ht="15"/>
    <row r="977" ht="15"/>
    <row r="979" ht="15"/>
    <row r="980" ht="15"/>
    <row r="981" ht="15"/>
    <row r="984" ht="15"/>
    <row r="985" ht="15"/>
    <row r="987" ht="15"/>
    <row r="990" ht="15"/>
    <row r="991" ht="15"/>
    <row r="993" ht="15"/>
    <row r="994" ht="15"/>
    <row r="995" ht="15"/>
    <row r="996" ht="15"/>
    <row r="997" ht="15"/>
    <row r="1000" ht="15"/>
    <row r="1001" ht="15"/>
    <row r="1002" ht="15"/>
    <row r="1003" ht="15"/>
    <row r="1004" ht="15"/>
    <row r="1005" ht="15"/>
    <row r="1007" ht="15"/>
    <row r="1009" ht="15"/>
    <row r="1011" ht="15"/>
    <row r="1012" ht="15"/>
    <row r="1013" ht="15"/>
    <row r="1015" ht="15"/>
    <row r="1016" ht="15"/>
    <row r="1017" ht="15"/>
    <row r="1018" ht="15"/>
    <row r="1019" ht="15"/>
    <row r="1020" ht="15"/>
    <row r="1021" ht="15"/>
    <row r="1023" ht="15"/>
    <row r="1024" ht="15"/>
    <row r="1025" ht="15"/>
    <row r="1030" ht="15"/>
    <row r="1031" ht="15"/>
    <row r="1035" ht="15"/>
    <row r="1036" ht="15"/>
    <row r="1037" ht="15"/>
    <row r="1040" ht="15"/>
    <row r="1042" ht="15"/>
    <row r="1046" ht="15"/>
    <row r="1050" ht="15"/>
    <row r="1056" ht="15"/>
    <row r="1057" ht="15"/>
    <row r="1059" ht="15"/>
    <row r="1060" ht="15"/>
    <row r="1062" ht="15"/>
    <row r="1065" ht="15"/>
    <row r="1066" ht="15"/>
    <row r="1068" ht="15"/>
    <row r="1070" ht="15"/>
    <row r="1072" ht="15"/>
    <row r="1074" ht="15"/>
    <row r="1075" ht="15"/>
    <row r="1076" ht="15"/>
    <row r="1078" ht="15"/>
    <row r="1079" ht="15"/>
    <row r="1080" ht="15"/>
    <row r="1081" ht="15"/>
    <row r="1084" ht="15"/>
    <row r="1258" ht="15"/>
    <row r="1259" ht="15"/>
    <row r="1269" ht="15"/>
    <row r="1270" ht="15"/>
    <row r="1271" ht="15"/>
    <row r="1277" ht="15"/>
    <row r="1278" ht="15"/>
    <row r="1279" ht="15"/>
    <row r="1280" ht="15"/>
    <row r="1282" ht="15"/>
    <row r="1285" ht="15"/>
    <row r="1286" ht="15"/>
    <row r="1287" ht="15"/>
    <row r="1288" ht="15"/>
    <row r="1290" ht="15"/>
    <row r="1291" ht="15"/>
    <row r="1293" ht="15"/>
    <row r="1294" ht="15"/>
    <row r="1295" ht="15"/>
    <row r="1296" ht="15"/>
    <row r="1298" ht="15"/>
    <row r="1299" ht="15"/>
    <row r="1300" ht="15"/>
    <row r="1303" ht="15"/>
    <row r="1304" ht="15"/>
    <row r="1307" ht="15"/>
    <row r="1308" ht="15"/>
    <row r="1309" ht="15"/>
    <row r="1310" ht="15"/>
    <row r="1311" ht="15"/>
    <row r="1312" ht="15"/>
    <row r="1313" ht="15"/>
    <row r="1314" ht="15"/>
    <row r="1316" ht="15"/>
    <row r="1318" ht="15"/>
    <row r="1319" ht="15"/>
    <row r="1320" ht="15"/>
    <row r="1323" ht="15"/>
    <row r="1333" ht="15"/>
    <row r="1336" ht="15"/>
    <row r="1337" ht="15"/>
    <row r="1341" ht="15"/>
    <row r="1345" ht="15"/>
    <row r="1348" ht="15"/>
    <row r="1350" ht="15"/>
    <row r="1351" ht="15"/>
    <row r="1354" ht="15"/>
    <row r="1356" ht="15"/>
    <row r="1359" ht="15"/>
    <row r="1360" ht="15"/>
    <row r="1361" ht="15"/>
    <row r="1363" ht="15"/>
    <row r="1365" ht="15"/>
    <row r="1366" ht="15"/>
    <row r="1367" ht="15"/>
    <row r="1371" ht="15"/>
    <row r="1372" ht="15"/>
    <row r="1373" ht="15"/>
    <row r="1375" ht="15"/>
    <row r="1376" ht="15"/>
    <row r="1377" ht="15"/>
    <row r="1378" ht="15"/>
    <row r="1380" ht="15"/>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39090</v>
      </c>
      <c r="B2" s="119" t="s">
        <v>5398</v>
      </c>
      <c r="C2" s="136">
        <v>1</v>
      </c>
      <c r="D2" s="119" t="s">
        <v>34463</v>
      </c>
      <c r="E2" s="136" t="s">
        <v>39091</v>
      </c>
      <c r="F2" s="137">
        <v>45926.772847222222</v>
      </c>
      <c r="G2" s="88">
        <f ca="1">IFERROR(NOW()-F2,"-")</f>
        <v>10.609465393521532</v>
      </c>
      <c r="H2" s="138">
        <v>45927.449074074102</v>
      </c>
      <c r="I2" s="119" t="str">
        <f>IFERROR(VLOOKUP(D2,DB!A:F,6,0),"")</f>
        <v>SCECO</v>
      </c>
      <c r="J2" s="119" t="str">
        <f>IFERROR(VLOOKUP(D2,DB!A:G,7,0),"")</f>
        <v>Weak</v>
      </c>
      <c r="K2" s="136" t="s">
        <v>39092</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45937.382312615744</v>
      </c>
      <c r="H3" s="138">
        <v>45927.987534722219</v>
      </c>
      <c r="I3" s="119" t="str">
        <f>IFERROR(VLOOKUP(D3,DB!A:F,6,0),"")</f>
        <v>SCECO</v>
      </c>
      <c r="J3" s="119" t="str">
        <f>IFERROR(VLOOKUP(D3,DB!A:G,7,0),"")</f>
        <v>Vandalized</v>
      </c>
      <c r="K3" s="136" t="s">
        <v>39093</v>
      </c>
      <c r="L3" s="125" t="str">
        <f>IFERROR(VLOOKUP(D3,DB!A:I,9,0),"")</f>
        <v>Latis</v>
      </c>
    </row>
    <row r="4" spans="1:16383" ht="31.5" customHeight="1">
      <c r="A4" s="136" t="s">
        <v>39094</v>
      </c>
      <c r="B4" s="119" t="s">
        <v>5398</v>
      </c>
      <c r="C4" s="136">
        <v>1</v>
      </c>
      <c r="D4" s="119" t="s">
        <v>32861</v>
      </c>
      <c r="E4" s="136" t="s">
        <v>39091</v>
      </c>
      <c r="F4" s="137">
        <v>45933.880972222221</v>
      </c>
      <c r="G4" s="88">
        <f ca="1">IFERROR(NOW()-F4,"-")</f>
        <v>3.5013403935226961</v>
      </c>
      <c r="H4" s="138">
        <v>45929.455266203702</v>
      </c>
      <c r="I4" s="119" t="str">
        <f>IFERROR(VLOOKUP(D4,DB!A:F,6,0),"")</f>
        <v>SCECO</v>
      </c>
      <c r="J4" s="119" t="str">
        <f>IFERROR(VLOOKUP(D4,DB!A:G,7,0),"")</f>
        <v>In progress</v>
      </c>
      <c r="K4" s="136" t="s">
        <v>39092</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39095</v>
      </c>
      <c r="B5" s="119" t="s">
        <v>5398</v>
      </c>
      <c r="C5" s="136">
        <v>1</v>
      </c>
      <c r="D5" s="119" t="s">
        <v>33408</v>
      </c>
      <c r="E5" s="136" t="s">
        <v>38964</v>
      </c>
      <c r="F5" s="137">
        <v>45934.942245370374</v>
      </c>
      <c r="G5" s="88">
        <f ca="1">IFERROR(NOW()-F5,"-")</f>
        <v>2.440067245370301</v>
      </c>
      <c r="H5" s="138">
        <v>45934.470231481479</v>
      </c>
      <c r="I5" s="119" t="str">
        <f>IFERROR(VLOOKUP(D5,DB!A:F,6,0),"")</f>
        <v>SCECO</v>
      </c>
      <c r="J5" s="119" t="str">
        <f>IFERROR(VLOOKUP(D5,DB!A:G,7,0),"")</f>
        <v>Dead</v>
      </c>
      <c r="K5" s="136" t="s">
        <v>39092</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39096</v>
      </c>
      <c r="B6" s="119" t="str">
        <f>IFERROR(VLOOKUP(D6,DB!A:K,11,0),"")</f>
        <v>R6</v>
      </c>
      <c r="C6" s="121">
        <v>1</v>
      </c>
      <c r="D6" s="119" t="s">
        <v>33009</v>
      </c>
      <c r="E6" s="122" t="s">
        <v>38964</v>
      </c>
      <c r="F6" s="123">
        <v>45937.073495370372</v>
      </c>
      <c r="G6" s="88">
        <f ca="1">IFERROR(NOW()-F6,"-")</f>
        <v>0.30881724537175614</v>
      </c>
      <c r="H6" s="123">
        <v>45937.053842592592</v>
      </c>
      <c r="I6" s="119" t="str">
        <f>IFERROR(VLOOKUP(D6,DB!A:F,6,0),"")</f>
        <v>SCECO</v>
      </c>
      <c r="J6" s="119" t="str">
        <f>IFERROR(VLOOKUP(D6,DB!A:G,7,0),"")</f>
        <v>Dead+No BB Design</v>
      </c>
      <c r="K6" s="124" t="s">
        <v>39097</v>
      </c>
      <c r="L6" s="125" t="str">
        <f>IFERROR(VLOOKUP(D6,DB!A:I,9,0),"")</f>
        <v>Latis</v>
      </c>
    </row>
    <row r="7" spans="1:16383" ht="31.5" customHeight="1">
      <c r="A7" s="136" t="s">
        <v>39098</v>
      </c>
      <c r="B7" s="119" t="str">
        <f>IFERROR(VLOOKUP(D7,DB!A:K,11,0),"")</f>
        <v>R6</v>
      </c>
      <c r="C7" s="121">
        <v>2</v>
      </c>
      <c r="D7" s="162" t="s">
        <v>32516</v>
      </c>
      <c r="E7" s="122" t="s">
        <v>39047</v>
      </c>
      <c r="F7" s="123">
        <v>45937.351446759261</v>
      </c>
      <c r="G7" s="88">
        <f ca="1">IFERROR(NOW()-F7,"-")</f>
        <v>3.0865856482705567E-2</v>
      </c>
      <c r="H7" s="123">
        <v>45937.340462962966</v>
      </c>
      <c r="I7" s="119" t="str">
        <f>IFERROR(VLOOKUP(D7,DB!A:F,6,0),"")</f>
        <v>SCECO</v>
      </c>
      <c r="J7" s="119" t="str">
        <f>IFERROR(VLOOKUP(D7,DB!A:G,7,0),"")</f>
        <v>Good</v>
      </c>
      <c r="K7" s="124" t="s">
        <v>39099</v>
      </c>
      <c r="L7" s="125" t="str">
        <f>IFERROR(VLOOKUP(D7,DB!A:I,9,0),"")</f>
        <v>Latis</v>
      </c>
    </row>
    <row r="8" spans="1:16383" ht="31.5" customHeight="1">
      <c r="A8" s="120"/>
      <c r="B8" s="119" t="str">
        <f>IFERROR(VLOOKUP(D8,DB!A:K,11,0),"")</f>
        <v/>
      </c>
      <c r="C8" s="121"/>
      <c r="D8" s="119"/>
      <c r="E8" s="122"/>
      <c r="F8" s="123"/>
      <c r="G8" s="88">
        <f ca="1">IFERROR(NOW()-F8,"-")</f>
        <v>45937.382312615744</v>
      </c>
      <c r="H8" s="123"/>
      <c r="I8" s="119" t="str">
        <f>IFERROR(VLOOKUP(D8,DB!A:F,6,0),"")</f>
        <v/>
      </c>
      <c r="J8" s="119" t="str">
        <f>IFERROR(VLOOKUP(D8,DB!A:G,7,0),"")</f>
        <v/>
      </c>
      <c r="K8" s="124"/>
      <c r="L8" s="125" t="str">
        <f>IFERROR(VLOOKUP(D8,DB!A:I,9,0),"")</f>
        <v/>
      </c>
    </row>
    <row r="9" spans="1:16383" ht="31.5" customHeight="1">
      <c r="A9" s="120"/>
      <c r="B9" s="119" t="str">
        <f>IFERROR(VLOOKUP(D9,DB!A:K,11,0),"")</f>
        <v/>
      </c>
      <c r="C9" s="121"/>
      <c r="D9" s="119"/>
      <c r="E9" s="122"/>
      <c r="F9" s="123"/>
      <c r="G9" s="88">
        <f ca="1">IFERROR(NOW()-F9,"-")</f>
        <v>45937.382312615744</v>
      </c>
      <c r="H9" s="123"/>
      <c r="I9" s="119" t="str">
        <f>IFERROR(VLOOKUP(D9,DB!A:F,6,0),"")</f>
        <v/>
      </c>
      <c r="J9" s="119" t="str">
        <f>IFERROR(VLOOKUP(D9,DB!A:G,7,0),"")</f>
        <v/>
      </c>
      <c r="K9" s="124"/>
      <c r="L9" s="125" t="str">
        <f>IFERROR(VLOOKUP(D9,DB!A:I,9,0),"")</f>
        <v/>
      </c>
    </row>
    <row r="10" spans="1:16383" ht="31.5" customHeight="1">
      <c r="A10" s="120"/>
      <c r="B10" s="119" t="str">
        <f>IFERROR(VLOOKUP(D10,DB!A:K,11,0),"")</f>
        <v/>
      </c>
      <c r="C10" s="121"/>
      <c r="D10" s="119"/>
      <c r="E10" s="122"/>
      <c r="F10" s="123"/>
      <c r="G10" s="88">
        <f ca="1">IFERROR(NOW()-F10,"-")</f>
        <v>45937.382312615744</v>
      </c>
      <c r="H10" s="123"/>
      <c r="I10" s="119" t="str">
        <f>IFERROR(VLOOKUP(D10,DB!A:F,6,0),"")</f>
        <v/>
      </c>
      <c r="J10" s="119" t="str">
        <f>IFERROR(VLOOKUP(D10,DB!A:G,7,0),"")</f>
        <v/>
      </c>
      <c r="K10" s="124"/>
      <c r="L10" s="125" t="str">
        <f>IFERROR(VLOOKUP(D10,DB!A:I,9,0),"")</f>
        <v/>
      </c>
    </row>
    <row r="11" spans="1:16383" ht="31.5" customHeight="1">
      <c r="A11" s="120"/>
      <c r="B11" s="119" t="str">
        <f>IFERROR(VLOOKUP(D11,DB!A:K,11,0),"")</f>
        <v/>
      </c>
      <c r="C11" s="121"/>
      <c r="D11" s="119"/>
      <c r="E11" s="122"/>
      <c r="F11" s="123"/>
      <c r="G11" s="88">
        <f ca="1">IFERROR(NOW()-F11,"-")</f>
        <v>45937.382312615744</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45937.382312615744</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45937.382312615744</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45937.382312615744</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45937.382312615744</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45937.382312615744</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45937.382312615744</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45937.382312615744</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45937.382312615744</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45937.382312615744</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45937.382312615744</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45937.382312615744</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45937.382312615744</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45937.382312615744</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45937.382312615744</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45937.382312615744</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45937.382312615744</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45937.382312615744</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45937.382312615744</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45937.382312615744</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45937.382312615744</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45937.382312615744</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45937.382312615744</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45937.382312615744</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45937.382312615744</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45937.382312615744</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45937.382312615744</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45937.382312615744</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45937.382312615744</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45937.382312615744</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45937.382312615744</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45937.382312615744</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45937.382312615744</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45937.382312615744</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45937.382312615744</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45937.382312615744</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45937.382312615744</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45937.382312615744</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45937.382312615744</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45937.382312615744</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45937.382312615744</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45937.382312615744</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45937.382312615744</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45937.382312615744</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45937.382312615744</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45937.382312615744</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45937.382312615744</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45937.382312615744</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45937.382312615744</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45937.382312615744</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45937.382312615744</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45937.382312615744</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45937.382312615744</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45937.382312615744</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45937.382312615744</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45937.382312615744</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45937.382312615744</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45937.382312615744</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45937.382312615744</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45937.382312615744</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45937.382312615744</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45937.382312615744</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45937.382312615744</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45937.382312615744</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45937.382312615744</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45937.382312615744</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45937.382312615744</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45937.382312615744</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45937.382312615744</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45937.382312615744</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45937.382312615744</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45937.382312615744</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45937.382312615744</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45937.382312615744</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45937.382312615744</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45937.382312615744</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45937.382312615744</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45937.382312615744</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45937.382312615744</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45937.382312615744</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45937.382312615744</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45937.382312615744</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45937.382312615744</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45937.382312615744</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45937.382312615744</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45937.382312615744</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45937.382312615744</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45937.382312615744</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45937.382312615744</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45937.382312615744</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45937.382312615744</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45937.382312615744</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45937.382312615744</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45937.382312615744</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45937.382312615744</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45937.382312615744</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45937.382312615744</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45937.382312615744</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45937.382312615744</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45937.382312615744</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45937.382312615744</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45937.382312615744</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45937.382312615744</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45937.382312615744</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45937.382312615744</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45937.382312615744</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45937.382312615744</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45937.382312615744</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45937.382312615744</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45937.382312615744</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45937.382312615744</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45937.382312615744</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45937.382312615744</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45937.382312615744</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45937.382312615744</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45937.382312615744</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45937.382312615744</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45937.382312615744</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45937.382312615744</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45937.382312615744</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45937.382312615744</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45937.382312615744</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45937.382312615744</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45937.382312615744</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45937.382312615744</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45937.382312615744</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45937.382312615744</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45937.382312615744</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45937.382312615744</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45937.382312615744</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45937.382312615744</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45937.382312615744</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45937.382312615744</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45937.382312615744</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45937.382312615744</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45937.382312615744</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45937.382312615744</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45937.382312615744</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45937.382312615744</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45937.382312615744</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45937.382312615744</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45937.382312615744</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45937.382312615744</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45937.382312615744</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45937.382312615744</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45937.382312615744</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45937.382312615744</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45937.382312615744</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45937.382312615744</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45937.382312615744</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45937.382312615744</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45937.382312615744</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45937.382312615744</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45937.382312615744</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45937.382312615744</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45937.382312615744</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45937.382312615744</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45937.382312615744</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45937.382312615744</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45937.382312615744</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45937.382312615744</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45937.382312615744</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45937.382312615744</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45937.382312615744</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45937.382312615744</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45937.382312615744</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45937.382312615744</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45937.382312615744</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45937.382312615744</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45937.382312615744</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45937.382312615744</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45937.382312615744</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45937.382312615744</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45937.382312615744</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45937.382312615744</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45937.382312615744</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45937.382312615744</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45937.382312615744</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45937.382312615744</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45937.382312615744</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45937.382312615744</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45937.382312615744</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45937.382312615744</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45937.382312615744</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45937.382312615744</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45937.382312615744</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45937.382312615744</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45937.382312615744</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45937.382312615744</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45937.382312615744</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45937.382312615744</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45937.382312615744</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45937.382312615744</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45937.382312615744</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45937.382312615744</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45937.382312615744</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45937.382312615744</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45937.382312615744</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45937.382312615744</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45937.382312615744</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45937.382312615744</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45937.382312615744</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45937.382312615744</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45937.382312615744</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45937.382312615744</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45937.382312615744</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45937.382312615744</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45937.382312615744</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45937.382312615744</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45937.382312615744</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45937.382312615744</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45937.382312615744</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45937.382312615744</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45937.382312615744</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45937.382312615744</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45937.382312615744</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45937.382312615744</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45937.382312615744</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45937.382312615744</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45937.382312615744</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45937.382312615744</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45937.382312615744</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45937.382312615744</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45937.382312615744</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45937.382312615744</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45937.382312615744</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45937.382312615744</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45937.382312615744</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45937.382312615744</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45937.382312615744</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45937.382312615744</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45937.382312615744</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45937.382312615744</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45937.382312615744</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45937.382312615744</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45937.382312615744</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45937.382312615744</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45937.382312615744</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45937.382312615744</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45937.382312615744</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45937.382312615744</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45937.382312615744</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45937.382312615744</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45937.382312615744</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45937.382312615744</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45937.382312615744</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45937.382312615744</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45937.382312615744</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45937.382312615744</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45937.382312615744</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45937.382312615744</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45937.382312615744</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45937.382312615744</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2025-10-07T06:10:33Z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