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346" documentId="13_ncr:1_{F6CB121F-512D-4AA6-A0C1-0FB36C537598}" xr6:coauthVersionLast="47" xr6:coauthVersionMax="47" xr10:uidLastSave="{EFF9AB31-3DF6-4B9B-B128-62721A3FDB49}"/>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G2" i="3"/>
  <c r="G3" i="3"/>
  <c r="G4" i="3"/>
  <c r="G5" i="3"/>
  <c r="I3" i="4"/>
  <c r="J3" i="4"/>
  <c r="I3" i="6"/>
  <c r="I4" i="6"/>
  <c r="L2" i="3"/>
  <c r="J2" i="3"/>
  <c r="I2" i="3"/>
  <c r="B2" i="3"/>
  <c r="L3" i="6"/>
  <c r="L4" i="6"/>
  <c r="L2" i="6"/>
  <c r="J4" i="6"/>
  <c r="J3" i="6"/>
  <c r="J2" i="6"/>
  <c r="I2" i="6"/>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L63" i="5"/>
  <c r="J63" i="5"/>
  <c r="I63" i="5"/>
  <c r="G63" i="5"/>
  <c r="B63"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4" i="5"/>
  <c r="L5" i="5"/>
  <c r="L6" i="5"/>
  <c r="L7" i="5"/>
  <c r="L8" i="5"/>
  <c r="L9" i="5"/>
  <c r="L10" i="5"/>
  <c r="L11" i="5"/>
  <c r="L12" i="5"/>
  <c r="L13" i="5"/>
  <c r="L14" i="5"/>
  <c r="L15" i="5"/>
  <c r="L16" i="5"/>
  <c r="J4" i="5"/>
  <c r="J5" i="5"/>
  <c r="J6" i="5"/>
  <c r="J7" i="5"/>
  <c r="J8" i="5"/>
  <c r="J9" i="5"/>
  <c r="J10" i="5"/>
  <c r="J11" i="5"/>
  <c r="J12" i="5"/>
  <c r="J13" i="5"/>
  <c r="J14" i="5"/>
  <c r="J15" i="5"/>
  <c r="J16" i="5"/>
  <c r="I4" i="5"/>
  <c r="I5" i="5"/>
  <c r="I6" i="5"/>
  <c r="I7" i="5"/>
  <c r="I8" i="5"/>
  <c r="I9" i="5"/>
  <c r="I10" i="5"/>
  <c r="I11" i="5"/>
  <c r="I12" i="5"/>
  <c r="I13" i="5"/>
  <c r="I14" i="5"/>
  <c r="I15" i="5"/>
  <c r="I16" i="5"/>
  <c r="G4" i="5"/>
  <c r="G5" i="5"/>
  <c r="G6" i="5"/>
  <c r="G7" i="5"/>
  <c r="G8" i="5"/>
  <c r="G9" i="5"/>
  <c r="G10" i="5"/>
  <c r="G11" i="5"/>
  <c r="G12" i="5"/>
  <c r="G13" i="5"/>
  <c r="G14" i="5"/>
  <c r="G15" i="5"/>
  <c r="G16" i="5"/>
  <c r="B4" i="5"/>
  <c r="B5" i="5"/>
  <c r="B6" i="5"/>
  <c r="B7" i="5"/>
  <c r="B8" i="5"/>
  <c r="B9" i="5"/>
  <c r="B10" i="5"/>
  <c r="B11" i="5"/>
  <c r="B12" i="5"/>
  <c r="B13" i="5"/>
  <c r="B14" i="5"/>
  <c r="B15" i="5"/>
  <c r="B1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B2" i="5"/>
  <c r="G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alcChain>
</file>

<file path=xl/sharedStrings.xml><?xml version="1.0" encoding="utf-8"?>
<sst xmlns="http://schemas.openxmlformats.org/spreadsheetml/2006/main" count="178596" uniqueCount="39083">
  <si>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</si>
  <si>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</si>
  <si>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</si>
  <si>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</si>
  <si>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</si>
  <si>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</si>
  <si>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</si>
  <si>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</si>
  <si>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</si>
  <si>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</si>
  <si>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</si>
  <si>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</si>
  <si>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</si>
  <si>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</si>
  <si>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</si>
  <si>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</si>
  <si>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</si>
  <si>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</si>
  <si>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</si>
  <si>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</si>
  <si>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</si>
  <si>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</si>
  <si>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</si>
  <si>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</si>
  <si>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</si>
  <si>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</si>
  <si>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</si>
  <si>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</si>
  <si>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</si>
  <si>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</si>
  <si>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</si>
  <si>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</si>
  <si>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</si>
  <si>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</si>
  <si>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</si>
  <si>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</si>
  <si>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</si>
  <si>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</si>
  <si>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</si>
  <si>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</si>
  <si>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</si>
  <si>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</si>
  <si>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</si>
  <si>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</si>
  <si>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</si>
  <si>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</si>
  <si>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</si>
  <si>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</si>
  <si>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</si>
  <si>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</si>
  <si>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</si>
  <si>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</si>
  <si>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</si>
  <si>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</si>
  <si>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</si>
  <si>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</si>
  <si>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</si>
  <si>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</si>
  <si>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</si>
  <si>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</si>
  <si>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</si>
  <si>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</si>
  <si>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</si>
  <si>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</si>
  <si>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</si>
  <si>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</si>
  <si>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</si>
  <si>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</si>
  <si>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</si>
  <si>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</si>
  <si>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</si>
  <si>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</si>
  <si>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</si>
  <si>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</si>
  <si>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</si>
  <si>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</si>
  <si>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</si>
  <si>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</si>
  <si>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</si>
  <si>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</si>
  <si>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</si>
  <si>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</si>
  <si>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</si>
  <si>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</si>
  <si>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</si>
  <si>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</si>
  <si>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</si>
  <si>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</si>
  <si>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</si>
  <si>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</si>
  <si>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</si>
  <si>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</si>
  <si>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</si>
  <si>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</si>
  <si>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</si>
  <si>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</si>
  <si>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</si>
  <si>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</si>
  <si>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</si>
  <si>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</si>
  <si>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</si>
  <si>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</si>
  <si>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</si>
  <si>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</si>
  <si>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</si>
  <si>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</si>
  <si>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</si>
  <si>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</si>
  <si>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</si>
  <si>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</si>
  <si>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</si>
  <si>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</si>
  <si>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</si>
  <si>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</si>
  <si>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</si>
  <si>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</si>
  <si>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</si>
  <si>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</si>
  <si>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</si>
  <si>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</si>
  <si>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</si>
  <si>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</si>
  <si>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</si>
  <si>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</si>
  <si>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</si>
  <si>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</si>
  <si>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</si>
  <si>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</si>
  <si>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</si>
  <si>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</si>
  <si>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</si>
  <si>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</si>
  <si>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</si>
  <si>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</si>
  <si>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</si>
  <si>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</si>
  <si>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</si>
  <si>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</si>
  <si>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</si>
  <si>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</si>
  <si>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</si>
  <si>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</si>
  <si>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</si>
  <si>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</si>
  <si>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</si>
  <si>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</si>
  <si>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</si>
  <si>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</si>
  <si>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</si>
  <si>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</si>
  <si>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</si>
  <si>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</si>
  <si>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</si>
  <si>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</si>
  <si>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</si>
  <si>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</si>
  <si>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</si>
  <si>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</si>
  <si>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</si>
  <si>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</si>
  <si>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</si>
  <si>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</si>
  <si>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</si>
  <si>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</si>
  <si>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</si>
  <si>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</si>
  <si>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</si>
  <si>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</si>
  <si>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</si>
  <si>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</si>
  <si>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</si>
  <si>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</si>
  <si>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</si>
  <si>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</si>
  <si>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</si>
  <si>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</si>
  <si>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</si>
  <si>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</si>
  <si>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</si>
  <si>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</si>
  <si>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</si>
  <si>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</si>
  <si>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</si>
  <si>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</si>
  <si>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</si>
  <si>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</si>
  <si>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</si>
  <si>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</si>
  <si>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</si>
  <si>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</si>
  <si>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</si>
  <si>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</si>
  <si>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</si>
  <si>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</si>
  <si>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</si>
  <si>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</si>
  <si>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</si>
  <si>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</si>
  <si>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</si>
  <si>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</si>
  <si>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</si>
  <si>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</si>
  <si>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</si>
  <si>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</si>
  <si>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</si>
  <si>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</si>
  <si>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</si>
  <si>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</si>
  <si>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</si>
  <si>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</si>
  <si>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</si>
  <si>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</si>
  <si>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</si>
  <si>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</si>
  <si>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</si>
  <si>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</si>
  <si>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</si>
  <si>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</si>
  <si>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</si>
  <si>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</si>
  <si>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</si>
  <si>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</si>
  <si>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</si>
  <si>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</si>
  <si>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</si>
  <si>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</si>
  <si>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</si>
  <si>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</si>
  <si>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</si>
  <si>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</si>
  <si>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</si>
  <si>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</si>
  <si>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</si>
  <si>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</si>
  <si>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</si>
  <si>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</si>
  <si>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</si>
  <si>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</si>
  <si>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</si>
  <si>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</si>
  <si>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</si>
  <si>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</si>
  <si>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</si>
  <si>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</si>
  <si>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</si>
  <si>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</si>
  <si>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</si>
  <si>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</si>
  <si>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</si>
  <si>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</si>
  <si>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</si>
  <si>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</si>
  <si>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</si>
  <si>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</si>
  <si>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</si>
  <si>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</si>
  <si>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</si>
  <si>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</si>
  <si>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</si>
  <si>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</si>
  <si>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</si>
  <si>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</si>
  <si>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</si>
  <si>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</si>
  <si>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</si>
  <si>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</si>
  <si>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</si>
  <si>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</si>
  <si>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</si>
  <si>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</si>
  <si>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</si>
  <si>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</si>
  <si>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</si>
  <si>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</si>
  <si>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</si>
  <si>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</si>
  <si>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</si>
  <si>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</si>
  <si>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</si>
  <si>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</si>
  <si>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</si>
  <si>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</si>
  <si>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</si>
  <si>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</si>
  <si>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</si>
  <si>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</si>
  <si>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</si>
  <si>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</si>
  <si>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</si>
  <si>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</si>
  <si>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</si>
  <si>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</si>
  <si>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</si>
  <si>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</si>
  <si>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</si>
  <si>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</si>
  <si>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</si>
  <si>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</si>
  <si>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</si>
  <si>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</si>
  <si>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</si>
  <si>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</si>
  <si>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</si>
  <si>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</si>
  <si>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</si>
  <si>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</si>
  <si>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</si>
  <si>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</si>
  <si>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</si>
  <si>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</si>
  <si>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</si>
  <si>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</si>
  <si>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</si>
  <si>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</si>
  <si>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</si>
  <si>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</si>
  <si>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</si>
  <si>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</si>
  <si>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</si>
  <si>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</si>
  <si>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</si>
  <si>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</si>
  <si>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</si>
  <si>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</si>
  <si>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</si>
  <si>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</si>
  <si>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</si>
  <si>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</si>
  <si>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</si>
  <si>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</si>
  <si>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</si>
  <si>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</si>
  <si>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</si>
  <si>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</si>
  <si>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</si>
  <si>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</si>
  <si>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</si>
  <si>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</si>
  <si>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</si>
  <si>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</si>
  <si>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</si>
  <si>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</si>
  <si>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</si>
  <si>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</si>
  <si>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</si>
  <si>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</si>
  <si>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</si>
  <si>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</si>
  <si>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</si>
  <si>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</si>
  <si>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</si>
  <si>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</si>
  <si>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</si>
  <si>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</si>
  <si>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</si>
  <si>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</si>
  <si>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</si>
  <si>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</si>
  <si>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</si>
  <si>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</si>
  <si>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</si>
  <si>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</si>
  <si>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</si>
  <si>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</si>
  <si>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</si>
  <si>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</si>
  <si>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</si>
  <si>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</si>
  <si>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</si>
  <si>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</si>
  <si>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</si>
  <si>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</si>
  <si>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</si>
  <si>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</si>
  <si>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</si>
  <si>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</si>
  <si>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</si>
  <si>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</si>
  <si>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</si>
  <si>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</si>
  <si>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</si>
  <si>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</si>
  <si>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</si>
  <si>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</si>
  <si>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</si>
  <si>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</si>
  <si>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</si>
  <si>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</si>
  <si>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</si>
  <si>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</si>
  <si>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</si>
  <si>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</si>
  <si>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</si>
  <si>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</si>
  <si>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</si>
  <si>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</si>
  <si>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</si>
  <si>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</si>
  <si>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</si>
  <si>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</si>
  <si>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</si>
  <si>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</si>
  <si>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</si>
  <si>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</si>
  <si>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</si>
  <si>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</si>
  <si>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</si>
  <si>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</si>
  <si>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</si>
  <si>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</si>
  <si>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</si>
  <si>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</si>
  <si>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</si>
  <si>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</si>
  <si>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</si>
  <si>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</si>
  <si>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</si>
  <si>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</si>
  <si>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</si>
  <si>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</si>
  <si>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</si>
  <si>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</si>
  <si>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</si>
  <si>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</si>
  <si>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</si>
  <si>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</si>
  <si>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</si>
  <si>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</si>
  <si>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</si>
  <si>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</si>
  <si>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</si>
  <si>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</si>
  <si>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</si>
  <si>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</si>
  <si>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</si>
  <si>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</si>
  <si>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</si>
  <si>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</si>
  <si>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</si>
  <si>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</si>
  <si>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</si>
  <si>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</si>
  <si>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</si>
  <si>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</si>
  <si>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</si>
  <si>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</si>
  <si>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</si>
  <si>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</si>
  <si>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</si>
  <si>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</si>
  <si>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</si>
  <si>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</si>
  <si>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</si>
  <si>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</si>
  <si>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</si>
  <si>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</si>
  <si>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</si>
  <si>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</si>
  <si>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</si>
  <si>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</si>
  <si>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</si>
  <si>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</si>
  <si>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</si>
  <si>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</si>
  <si>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</si>
  <si>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</si>
  <si>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</si>
  <si>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</si>
  <si>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</si>
  <si>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</si>
  <si>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</si>
  <si>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</si>
  <si>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</si>
  <si>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</si>
  <si>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</si>
  <si>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</si>
  <si>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</si>
  <si>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</si>
  <si>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</si>
  <si>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</si>
  <si>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</si>
  <si>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</si>
  <si>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</si>
  <si>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</si>
  <si>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</si>
  <si>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</si>
  <si>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</si>
  <si>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</si>
  <si>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</si>
  <si>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</si>
  <si>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</si>
  <si>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</si>
  <si>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</si>
  <si>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</si>
  <si>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</si>
  <si>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</si>
  <si>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</si>
  <si>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</si>
  <si>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</si>
  <si>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</si>
  <si>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</si>
  <si>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</si>
  <si>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</si>
  <si>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</si>
  <si>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</si>
  <si>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</si>
  <si>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</si>
  <si>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</si>
  <si>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</si>
  <si>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</si>
  <si>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</si>
  <si>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</si>
  <si>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</si>
  <si>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</si>
  <si>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</si>
  <si>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</si>
  <si>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</si>
  <si>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</si>
  <si>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</si>
  <si>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</si>
  <si>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</si>
  <si>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</si>
  <si>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</si>
  <si>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</si>
  <si>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</si>
  <si>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</si>
  <si>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</si>
  <si>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</si>
  <si>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</si>
  <si>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</si>
  <si>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</si>
  <si>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</si>
  <si>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</si>
  <si>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</si>
  <si>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</si>
  <si>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</si>
  <si>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</si>
  <si>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</si>
  <si>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</si>
  <si>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</si>
  <si>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</si>
  <si>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</si>
  <si>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</si>
  <si>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</si>
  <si>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</si>
  <si>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</si>
  <si>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</si>
  <si>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</si>
  <si>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</si>
  <si>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</si>
  <si>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</si>
  <si>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</si>
  <si>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</si>
  <si>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</si>
  <si>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</si>
  <si>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</si>
  <si>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</si>
  <si>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</si>
  <si>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</si>
  <si>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</si>
  <si>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</si>
  <si>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</si>
  <si>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</si>
  <si>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</si>
  <si>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</si>
  <si>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</si>
  <si>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</si>
  <si>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</si>
  <si>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</si>
  <si>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</si>
  <si>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</si>
  <si>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</si>
  <si>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</si>
  <si>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</si>
  <si>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</si>
  <si>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</si>
  <si>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</si>
  <si>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</si>
  <si>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</si>
  <si>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</si>
  <si>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</si>
  <si>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</si>
  <si>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</si>
  <si>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</si>
  <si>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</si>
  <si>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</si>
  <si>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</si>
  <si>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</si>
  <si>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</si>
  <si>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</si>
  <si>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</si>
  <si>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</si>
  <si>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</si>
  <si>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</si>
  <si>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</si>
  <si>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</si>
  <si>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</si>
  <si>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</si>
  <si>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</si>
  <si>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</si>
  <si>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</si>
  <si>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</si>
  <si>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</si>
  <si>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</si>
  <si>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</si>
  <si>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</si>
  <si>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</si>
  <si>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</si>
  <si>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</si>
  <si>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</si>
  <si>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</si>
  <si>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</si>
  <si>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</si>
  <si>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</si>
  <si>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</si>
  <si>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</si>
  <si>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</si>
  <si>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</si>
  <si>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</si>
  <si>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</si>
  <si>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</si>
  <si>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</si>
  <si>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</si>
  <si>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</si>
  <si>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</si>
  <si>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</si>
  <si>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</si>
  <si>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</si>
  <si>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</si>
  <si>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</si>
  <si>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</si>
  <si>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</si>
  <si>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</si>
  <si>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</si>
  <si>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</si>
  <si>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</si>
  <si>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</si>
  <si>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</si>
  <si>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</si>
  <si>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</si>
  <si>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</si>
  <si>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</si>
  <si>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</si>
  <si>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</si>
  <si>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</si>
  <si>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</si>
  <si>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</si>
  <si>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</si>
  <si>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</si>
  <si>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</si>
  <si>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</si>
  <si>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</si>
  <si>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</si>
  <si>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</si>
  <si>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</si>
  <si>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</si>
  <si>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</si>
  <si>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</si>
  <si>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</si>
  <si>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</si>
  <si>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</si>
  <si>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</si>
  <si>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</si>
  <si>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</si>
  <si>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</si>
  <si>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</si>
  <si>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</si>
  <si>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</si>
  <si>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</si>
  <si>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</si>
  <si>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</si>
  <si>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</si>
  <si>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</si>
  <si>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</si>
  <si>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</si>
  <si>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</si>
  <si>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</si>
  <si>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</si>
  <si>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</si>
  <si>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</si>
  <si>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</si>
  <si>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</si>
  <si>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</si>
  <si>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</si>
  <si>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</si>
  <si>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</si>
  <si>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</si>
  <si>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</si>
  <si>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</si>
  <si>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</si>
  <si>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</si>
  <si>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</si>
  <si>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</si>
  <si>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</si>
  <si>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</si>
  <si>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</si>
  <si>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</si>
  <si>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</si>
  <si>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</si>
  <si>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</si>
  <si>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</si>
  <si>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</si>
  <si>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</si>
  <si>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</si>
  <si>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</si>
  <si>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</si>
  <si>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</si>
  <si>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</si>
  <si>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</si>
  <si>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</si>
  <si>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</si>
  <si>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</si>
  <si>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</si>
  <si>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</si>
  <si>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</si>
  <si>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</si>
  <si>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</si>
  <si>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</si>
  <si>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</si>
  <si>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</si>
  <si>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</si>
  <si>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</si>
  <si>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</si>
  <si>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</si>
  <si>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</si>
  <si>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</si>
  <si>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</si>
  <si>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</si>
  <si>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</si>
  <si>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</si>
  <si>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</si>
  <si>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</si>
  <si>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</si>
  <si>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</si>
  <si>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</si>
  <si>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</si>
  <si>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</si>
  <si>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</si>
  <si>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</si>
  <si>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</si>
  <si>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</si>
  <si>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</si>
  <si>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</si>
  <si>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</si>
  <si>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</si>
  <si>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</si>
  <si>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</si>
  <si>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</si>
  <si>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</si>
  <si>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</si>
  <si>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</si>
  <si>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</si>
  <si>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</si>
  <si>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</si>
  <si>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</si>
  <si>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</si>
  <si>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</si>
  <si>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</si>
  <si>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</si>
  <si>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</si>
  <si>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</si>
  <si>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</si>
  <si>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</si>
  <si>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</si>
  <si>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</si>
  <si>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</si>
  <si>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</si>
  <si>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</si>
  <si>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</si>
  <si>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</si>
  <si>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</si>
  <si>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</si>
  <si>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</si>
  <si>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</si>
  <si>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</si>
  <si>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</si>
  <si>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</si>
  <si>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</si>
  <si>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</si>
  <si>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</si>
  <si>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</si>
  <si>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</si>
  <si>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</si>
  <si>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</si>
  <si>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</si>
  <si>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</si>
  <si>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</si>
  <si>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</si>
  <si>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</si>
  <si>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</si>
  <si>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</si>
  <si>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</si>
  <si>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</si>
  <si>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</si>
  <si>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</si>
  <si>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</si>
  <si>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</si>
  <si>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</si>
  <si>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</si>
  <si>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</si>
  <si>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</si>
  <si>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</si>
  <si>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</si>
  <si>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</si>
  <si>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</si>
  <si>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</si>
  <si>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</si>
  <si>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</si>
  <si>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</si>
  <si>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</si>
  <si>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</si>
  <si>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</si>
  <si>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</si>
  <si>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</si>
  <si>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</si>
  <si>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</si>
  <si>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</si>
  <si>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</si>
  <si>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</si>
  <si>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</si>
  <si>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</si>
  <si>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</si>
  <si>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</si>
  <si>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</si>
  <si>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</si>
  <si>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</si>
  <si>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</si>
  <si>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</si>
  <si>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</si>
  <si>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</si>
  <si>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</si>
  <si>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</si>
  <si>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</si>
  <si>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</si>
  <si>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</si>
  <si>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</si>
  <si>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</si>
  <si>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</si>
  <si>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</si>
  <si>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</si>
  <si>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</si>
  <si>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</si>
  <si>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</si>
  <si>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</si>
  <si>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</si>
  <si>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</si>
  <si>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</si>
  <si>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</si>
  <si>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</si>
  <si>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</si>
  <si>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</si>
  <si>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</si>
  <si>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</si>
  <si>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</si>
  <si>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</si>
  <si>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</si>
  <si>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</si>
  <si>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</si>
  <si>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</si>
  <si>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</si>
  <si>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</si>
  <si>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</si>
  <si>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</si>
  <si>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</si>
  <si>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</si>
  <si>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</si>
  <si>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</si>
  <si>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</si>
  <si>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</si>
  <si>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</si>
  <si>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</si>
  <si>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</si>
  <si>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</si>
  <si>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</si>
  <si>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</si>
  <si>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</si>
  <si>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</si>
  <si>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</si>
  <si>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</si>
  <si>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</si>
  <si>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</si>
  <si>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</si>
  <si>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</si>
  <si>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</si>
  <si>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</si>
  <si>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</si>
  <si>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</si>
  <si>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</si>
  <si>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</si>
  <si>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</si>
  <si>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</si>
  <si>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</si>
  <si>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</si>
  <si>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</si>
  <si>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</si>
  <si>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</si>
  <si>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</si>
  <si>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</si>
  <si>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</si>
  <si>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</si>
  <si>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</si>
  <si>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</si>
  <si>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</si>
  <si>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</si>
  <si>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</si>
  <si>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</si>
  <si>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</si>
  <si>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</si>
  <si>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</si>
  <si>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</si>
  <si>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</si>
  <si>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</si>
  <si>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</si>
  <si>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</si>
  <si>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</si>
  <si>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</si>
  <si>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</si>
  <si>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</si>
  <si>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</si>
  <si>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</si>
  <si>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</si>
  <si>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</si>
  <si>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</si>
  <si>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</si>
  <si>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</si>
  <si>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</si>
  <si>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</si>
  <si>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</si>
  <si>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</si>
  <si>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</si>
  <si>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</si>
  <si>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</si>
  <si>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</si>
  <si>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</si>
  <si>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</si>
  <si>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</si>
  <si>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</si>
  <si>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</si>
  <si>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</si>
  <si>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</si>
  <si>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</si>
  <si>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</si>
  <si>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</si>
  <si>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</si>
  <si>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</si>
  <si>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</si>
  <si>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</si>
  <si>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</si>
  <si>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</si>
  <si>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</si>
  <si>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</si>
  <si>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</si>
  <si>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</si>
  <si>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</si>
  <si>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</si>
  <si>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</si>
  <si>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</si>
  <si>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</si>
  <si>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</si>
  <si>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</si>
  <si>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</si>
  <si>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</si>
  <si>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</si>
  <si>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</si>
  <si>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</si>
  <si>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</si>
  <si>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</si>
  <si>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</si>
  <si>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</si>
  <si>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</si>
  <si>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</si>
  <si>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</si>
  <si>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</si>
  <si>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</si>
  <si>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</si>
  <si>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</si>
  <si>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</si>
  <si>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</si>
  <si>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</si>
  <si>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</si>
  <si>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</si>
  <si>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</si>
  <si>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</si>
  <si>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</si>
  <si>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</si>
  <si>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</si>
  <si>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</si>
  <si>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</si>
  <si>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</si>
  <si>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</si>
  <si>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</si>
  <si>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</si>
  <si>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</si>
  <si>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</si>
  <si>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</si>
  <si>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</si>
  <si>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</si>
  <si>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</si>
  <si>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</si>
  <si>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</si>
  <si>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</si>
  <si>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</si>
  <si>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</si>
  <si>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</si>
  <si>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</si>
  <si>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</si>
  <si>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</si>
  <si>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</si>
  <si>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</si>
  <si>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</si>
  <si>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</si>
  <si>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</si>
  <si>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</si>
  <si>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</si>
  <si>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</si>
  <si>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</si>
  <si>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</si>
  <si>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</si>
  <si>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</si>
  <si>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</si>
  <si>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</si>
  <si>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</si>
  <si>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</si>
  <si>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</si>
  <si>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</si>
  <si>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</si>
  <si>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</si>
  <si>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</si>
  <si>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</si>
  <si>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</si>
  <si>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</si>
  <si>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</si>
  <si>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</si>
  <si>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</si>
  <si>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</si>
  <si>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</si>
  <si>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</si>
  <si>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</si>
  <si>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</si>
  <si>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</si>
  <si>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</si>
  <si>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</si>
  <si>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</si>
  <si>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</si>
  <si>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</si>
  <si>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</si>
  <si>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</si>
  <si>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</si>
  <si>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</si>
  <si>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</si>
  <si>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</si>
  <si>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</si>
  <si>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</si>
  <si>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</si>
  <si>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</si>
  <si>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</si>
  <si>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</si>
  <si>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</si>
  <si>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</si>
  <si>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</si>
  <si>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</si>
  <si>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</si>
  <si>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</si>
  <si>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</si>
  <si>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</si>
  <si>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</si>
  <si>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</si>
  <si>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</si>
  <si>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</si>
  <si>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</si>
  <si>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</si>
  <si>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</si>
  <si>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</si>
  <si>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</si>
  <si>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</si>
  <si>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</si>
  <si>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</si>
  <si>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</si>
  <si>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</si>
  <si>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</si>
  <si>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</si>
  <si>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</si>
  <si>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</si>
  <si>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</si>
  <si>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</si>
  <si>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</si>
  <si>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</si>
  <si>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</si>
  <si>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</si>
  <si>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</si>
  <si>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</si>
  <si>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</si>
  <si>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</si>
  <si>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</si>
  <si>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</si>
  <si>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</si>
  <si>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</si>
  <si>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</si>
  <si>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</si>
  <si>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</si>
  <si>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</si>
  <si>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</si>
  <si>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</si>
  <si>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</si>
  <si>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</si>
  <si>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</si>
  <si>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</si>
  <si>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</si>
  <si>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</si>
  <si>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</si>
  <si>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</si>
  <si>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</si>
  <si>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</si>
  <si>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</si>
  <si>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</si>
  <si>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</si>
  <si>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</si>
  <si>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</si>
  <si>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</si>
  <si>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</si>
  <si>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</si>
  <si>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</si>
  <si>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</si>
  <si>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</si>
  <si>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</si>
  <si>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</si>
  <si>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</si>
  <si>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</si>
  <si>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</si>
  <si>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</si>
  <si>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</si>
  <si>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</si>
  <si>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</si>
  <si>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</si>
  <si>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</si>
  <si>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</si>
  <si>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</si>
  <si>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</si>
  <si>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</si>
  <si>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</si>
  <si>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</si>
  <si>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</si>
  <si>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</si>
  <si>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</si>
  <si>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</si>
  <si>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</si>
  <si>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</si>
  <si>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</si>
  <si>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</si>
  <si>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</si>
  <si>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</si>
  <si>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</si>
  <si>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</si>
  <si>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</si>
  <si>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</si>
  <si>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</si>
  <si>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</si>
  <si>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</si>
  <si>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</si>
  <si>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</si>
  <si>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</si>
  <si>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</si>
  <si>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</si>
  <si>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</si>
  <si>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</si>
  <si>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</si>
  <si>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</si>
  <si>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</si>
  <si>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</si>
  <si>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</si>
  <si>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</si>
  <si>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</si>
  <si>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</si>
  <si>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</si>
  <si>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</si>
  <si>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</si>
  <si>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</si>
  <si>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</si>
  <si>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</si>
  <si>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</si>
  <si>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</si>
  <si>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</si>
  <si>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</si>
  <si>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</si>
  <si>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</si>
  <si>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</si>
  <si>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</si>
  <si>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</si>
  <si>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</si>
  <si>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</si>
  <si>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</si>
  <si>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</si>
  <si>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</si>
  <si>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</si>
  <si>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</si>
  <si>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</si>
  <si>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</si>
  <si>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</si>
  <si>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</si>
  <si>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</si>
  <si>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</si>
  <si>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</si>
  <si>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</si>
  <si>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</si>
  <si>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</si>
  <si>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</si>
  <si>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</si>
  <si>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</si>
  <si>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</si>
  <si>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</si>
  <si>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</si>
  <si>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</si>
  <si>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</si>
  <si>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</si>
  <si>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</si>
  <si>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</si>
  <si>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</si>
  <si>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</si>
  <si>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</si>
  <si>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</si>
  <si>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</si>
  <si>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</si>
  <si>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</si>
  <si>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</si>
  <si>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</si>
  <si>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</si>
  <si>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</si>
  <si>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</si>
  <si>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</si>
  <si>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</si>
  <si>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</si>
  <si>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</si>
  <si>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</si>
  <si>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</si>
  <si>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</si>
  <si>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</si>
  <si>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</si>
  <si>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</si>
  <si>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</si>
  <si>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</si>
  <si>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</si>
  <si>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</si>
  <si>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</si>
  <si>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</si>
  <si>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</si>
  <si>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</si>
  <si>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</si>
  <si>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</si>
  <si>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</si>
  <si>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</si>
  <si>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</si>
  <si>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</si>
  <si>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</si>
  <si>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</si>
  <si>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</si>
  <si>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</si>
  <si>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</si>
  <si>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</si>
  <si>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</si>
  <si>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</si>
  <si>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</si>
  <si>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</si>
  <si>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</si>
  <si>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</si>
  <si>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</si>
  <si>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</si>
  <si>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</si>
  <si>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</si>
  <si>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</si>
  <si>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</si>
  <si>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</si>
  <si>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</si>
  <si>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</si>
  <si>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</si>
  <si>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</si>
  <si>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</si>
  <si>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</si>
  <si>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</si>
  <si>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</si>
  <si>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</si>
  <si>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</si>
  <si>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</si>
  <si>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</si>
  <si>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</si>
  <si>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</si>
  <si>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</si>
  <si>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</si>
  <si>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</si>
  <si>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</si>
  <si>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</si>
  <si>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</si>
  <si>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</si>
  <si>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</si>
  <si>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</si>
  <si>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</si>
  <si>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</si>
  <si>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</si>
  <si>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</si>
  <si>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</si>
  <si>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</si>
  <si>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</si>
  <si>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</si>
  <si>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</si>
  <si>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</si>
  <si>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</si>
  <si>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</si>
  <si>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</si>
  <si>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</si>
  <si>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</si>
  <si>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</si>
  <si>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</si>
  <si>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</si>
  <si>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</si>
  <si>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</si>
  <si>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</si>
  <si>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</si>
  <si>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</si>
  <si>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</si>
  <si>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</si>
  <si>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</si>
  <si>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</si>
  <si>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</si>
  <si>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</si>
  <si>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</si>
  <si>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</si>
  <si>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</si>
  <si>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</si>
  <si>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</si>
  <si>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</si>
  <si>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</si>
  <si>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</si>
  <si>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</si>
  <si>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</si>
  <si>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</si>
  <si>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</si>
  <si>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</si>
  <si>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</si>
  <si>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</si>
  <si>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</si>
  <si>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</si>
  <si>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</si>
  <si>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</si>
  <si>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</si>
  <si>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</si>
  <si>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</si>
  <si>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</si>
  <si>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</si>
  <si>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</si>
  <si>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</si>
  <si>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</si>
  <si>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</si>
  <si>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</si>
  <si>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</si>
  <si>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</si>
  <si>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</si>
  <si>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</si>
  <si>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</si>
  <si>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</si>
  <si>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</si>
  <si>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</si>
  <si>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</si>
  <si>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</si>
  <si>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</si>
  <si>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</si>
  <si>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</si>
  <si>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</si>
  <si>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</si>
  <si>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</si>
  <si>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</si>
  <si>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</si>
  <si>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</si>
  <si>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</si>
  <si>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</si>
  <si>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</si>
  <si>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</si>
  <si>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</si>
  <si>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</si>
  <si>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</si>
  <si>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</si>
  <si>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</si>
  <si>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</si>
  <si>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</si>
  <si>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</si>
  <si>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</si>
  <si>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</si>
  <si>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</si>
  <si>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</si>
  <si>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</si>
  <si>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</si>
  <si>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</si>
  <si>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</si>
  <si>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</si>
  <si>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</si>
  <si>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</si>
  <si>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</si>
  <si>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</si>
  <si>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</si>
  <si>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</si>
  <si>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</si>
  <si>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</si>
  <si>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</si>
  <si>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</si>
  <si>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</si>
  <si>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</si>
  <si>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</si>
  <si>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</si>
  <si>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</si>
  <si>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</si>
  <si>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</si>
  <si>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</si>
  <si>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</si>
  <si>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</si>
  <si>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</si>
  <si>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</si>
  <si>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</si>
  <si>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</si>
  <si>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</si>
  <si>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</si>
  <si>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</si>
  <si>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</si>
  <si>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</si>
  <si>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</si>
  <si>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</si>
  <si>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</si>
  <si>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</si>
  <si>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</si>
  <si>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</si>
  <si>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</si>
  <si>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</si>
  <si>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</si>
  <si>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</si>
  <si>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</si>
  <si>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</si>
  <si>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</si>
  <si>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</si>
  <si>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</si>
  <si>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</si>
  <si>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</si>
  <si>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</si>
  <si>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</si>
  <si>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</si>
  <si>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</si>
  <si>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</si>
  <si>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</si>
  <si>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</si>
  <si>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</si>
  <si>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</si>
  <si>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</si>
  <si>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</si>
  <si>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</si>
  <si>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</si>
  <si>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</si>
  <si>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</si>
  <si>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</si>
  <si>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</si>
  <si>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</si>
  <si>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</si>
  <si>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</si>
  <si>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</si>
  <si>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</si>
  <si>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</si>
  <si>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</si>
  <si>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</si>
  <si>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</si>
  <si>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</si>
  <si>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</si>
  <si>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</si>
  <si>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</si>
  <si>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</si>
  <si>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</si>
  <si>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</si>
  <si>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</si>
  <si>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</si>
  <si>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</si>
  <si>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</si>
  <si>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</si>
  <si>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</si>
  <si>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</si>
  <si>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</si>
  <si>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</si>
  <si>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</si>
  <si>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</si>
  <si>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</si>
  <si>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</si>
  <si>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</si>
  <si>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</si>
  <si>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</si>
  <si>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</si>
  <si>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</si>
  <si>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</si>
  <si>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</si>
  <si>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</si>
  <si>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</si>
  <si>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</si>
  <si>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</si>
  <si>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</si>
  <si>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</si>
  <si>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</si>
  <si>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</si>
  <si>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</si>
  <si>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</si>
  <si>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</si>
  <si>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</si>
  <si>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</si>
  <si>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</si>
  <si>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</si>
  <si>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</si>
  <si>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</si>
  <si>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</si>
  <si>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</si>
  <si>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</si>
  <si>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</si>
  <si>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</si>
  <si>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</si>
  <si>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</si>
  <si>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</si>
  <si>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</si>
  <si>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</si>
  <si>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</si>
  <si>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</si>
  <si>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</si>
  <si>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</si>
  <si>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</si>
  <si>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</si>
  <si>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</si>
  <si>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</si>
  <si>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</si>
  <si>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</si>
  <si>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</si>
  <si>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</si>
  <si>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</si>
  <si>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</si>
  <si>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</si>
  <si>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</si>
  <si>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</si>
  <si>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</si>
  <si>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</si>
  <si>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</si>
  <si>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</si>
  <si>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</si>
  <si>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</si>
  <si>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</si>
  <si>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</si>
  <si>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</si>
  <si>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</si>
  <si>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</si>
  <si>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</si>
  <si>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</si>
  <si>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</si>
  <si>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</si>
  <si>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</si>
  <si>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</si>
  <si>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</si>
  <si>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</si>
  <si>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</si>
  <si>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</si>
  <si>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</si>
  <si>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</si>
  <si>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</si>
  <si>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</si>
  <si>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</si>
  <si>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</si>
  <si>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</si>
  <si>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</si>
  <si>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</si>
  <si>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</si>
  <si>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</si>
  <si>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</si>
  <si>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</si>
  <si>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</si>
  <si>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</si>
  <si>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</si>
  <si>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</si>
  <si>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</si>
  <si>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</si>
  <si>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</si>
  <si>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</si>
  <si>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</si>
  <si>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</si>
  <si>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</si>
  <si>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</si>
  <si>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</si>
  <si>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</si>
  <si>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</si>
  <si>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</si>
  <si>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</si>
  <si>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</si>
  <si>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</si>
  <si>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</si>
  <si>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</si>
  <si>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</si>
  <si>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</si>
  <si>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</si>
  <si>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</si>
  <si>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</si>
  <si>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</si>
  <si>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</si>
  <si>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</si>
  <si>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</si>
  <si>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</si>
  <si>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</si>
  <si>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</si>
  <si>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</si>
  <si>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</si>
  <si>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</si>
  <si>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</si>
  <si>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</si>
  <si>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</si>
  <si>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</si>
  <si>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</si>
  <si>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</si>
  <si>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</si>
  <si>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</si>
  <si>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</si>
  <si>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</si>
  <si>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</si>
  <si>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</si>
  <si>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</si>
  <si>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</si>
  <si>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</si>
  <si>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</si>
  <si>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</si>
  <si>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</si>
  <si>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</si>
  <si>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</si>
  <si>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</si>
  <si>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</si>
  <si>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</si>
  <si>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</si>
  <si>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</si>
  <si>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</si>
  <si>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</si>
  <si>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</si>
  <si>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</si>
  <si>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</si>
  <si>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</si>
  <si>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</si>
  <si>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</si>
  <si>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</si>
  <si>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</si>
  <si>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</si>
  <si>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</si>
  <si>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</si>
  <si>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</si>
  <si>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</si>
  <si>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</si>
  <si>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</si>
  <si>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</si>
  <si>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</si>
  <si>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</si>
  <si>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</si>
  <si>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</si>
  <si>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</si>
  <si>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</si>
  <si>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</si>
  <si>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</si>
  <si>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</si>
  <si>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</si>
  <si>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</si>
  <si>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</si>
  <si>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</si>
  <si>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</si>
  <si>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</si>
  <si>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</si>
  <si>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</si>
  <si>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</si>
  <si>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</si>
  <si>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</si>
  <si>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</si>
  <si>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</si>
  <si>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</si>
  <si>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</si>
  <si>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</si>
  <si>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</si>
  <si>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</si>
  <si>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</si>
  <si>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</si>
  <si>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</si>
  <si>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</si>
  <si>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</si>
  <si>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</si>
  <si>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</si>
  <si>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</si>
  <si>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</si>
  <si>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</si>
  <si>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</si>
  <si>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</si>
  <si>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</si>
  <si>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</si>
  <si>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</si>
  <si>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</si>
  <si>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</si>
  <si>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</si>
  <si>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</si>
  <si>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</si>
  <si>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</si>
  <si>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</si>
  <si>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</si>
  <si>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</si>
  <si>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</si>
  <si>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</si>
  <si>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</si>
  <si>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</si>
  <si>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</si>
  <si>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</si>
  <si>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</si>
  <si>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</si>
  <si>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</si>
  <si>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</si>
  <si>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</si>
  <si>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</si>
  <si>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</si>
  <si>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</si>
  <si>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</si>
  <si>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</si>
  <si>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</si>
  <si>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</si>
  <si>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</si>
  <si>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</si>
  <si>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</si>
  <si>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</si>
  <si>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</si>
  <si>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</si>
  <si>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</si>
  <si>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</si>
  <si>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</si>
  <si>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</si>
  <si>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</si>
  <si>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</si>
  <si>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</si>
  <si>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</si>
  <si>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</si>
  <si>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</si>
  <si>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</si>
  <si>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</si>
  <si>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</si>
  <si>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</si>
  <si>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</si>
  <si>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</si>
  <si>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</si>
  <si>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</si>
  <si>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</si>
  <si>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</si>
  <si>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</si>
  <si>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</si>
  <si>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</si>
  <si>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</si>
  <si>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</si>
  <si>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</si>
  <si>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</si>
  <si>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</si>
  <si>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</si>
  <si>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</si>
  <si>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</si>
  <si>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</si>
  <si>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</si>
  <si>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</si>
  <si>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</si>
  <si>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</si>
  <si>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</si>
  <si>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</si>
  <si>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</si>
  <si>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</si>
  <si>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</si>
  <si>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</si>
  <si>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</si>
  <si>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</si>
  <si>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</si>
  <si>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</si>
  <si>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</si>
  <si>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</si>
  <si>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</si>
  <si>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</si>
  <si>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</si>
  <si>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</si>
  <si>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</si>
  <si>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</si>
  <si>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</si>
  <si>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</si>
  <si>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</si>
  <si>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</si>
  <si>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</si>
  <si>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</si>
  <si>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</si>
  <si>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</si>
  <si>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</si>
  <si>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</si>
  <si>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</si>
  <si>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</si>
  <si>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</si>
  <si>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</si>
  <si>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</si>
  <si>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</si>
  <si>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</si>
  <si>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</si>
  <si>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</si>
  <si>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</si>
  <si>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</si>
  <si>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</si>
  <si>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</si>
  <si>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</si>
  <si>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</si>
  <si>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</si>
  <si>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</si>
  <si>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</si>
  <si>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</si>
  <si>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</si>
  <si>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</si>
  <si>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</si>
  <si>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</si>
  <si>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</si>
  <si>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</si>
  <si>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</si>
  <si>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</si>
  <si>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</si>
  <si>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</si>
  <si>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</si>
  <si>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</si>
  <si>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</si>
  <si>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</si>
  <si>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</si>
  <si>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</si>
  <si>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</si>
  <si>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</si>
  <si>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</si>
  <si>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</si>
  <si>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</si>
  <si>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</si>
  <si>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</si>
  <si>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</si>
  <si>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</si>
  <si>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</si>
  <si>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</si>
  <si>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</si>
  <si>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</si>
  <si>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</si>
  <si>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</si>
  <si>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</si>
  <si>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</si>
  <si>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</si>
  <si>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</si>
  <si>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</si>
  <si>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</si>
  <si>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</si>
  <si>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</si>
  <si>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</si>
  <si>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</si>
  <si>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</si>
  <si>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</si>
  <si>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</si>
  <si>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</si>
  <si>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</si>
  <si>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</si>
  <si>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</si>
  <si>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</si>
  <si>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</si>
  <si>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</si>
  <si>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</si>
  <si>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</si>
  <si>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</si>
  <si>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</si>
  <si>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</si>
  <si>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</si>
  <si>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</si>
  <si>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</si>
  <si>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</si>
  <si>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</si>
  <si>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</si>
  <si>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</si>
  <si>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</si>
  <si>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</si>
  <si>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</si>
  <si>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</si>
  <si>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</si>
  <si>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</si>
  <si>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</si>
  <si>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</si>
  <si>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</si>
  <si>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</si>
  <si>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</si>
  <si>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</si>
  <si>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</si>
  <si>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</si>
  <si>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</si>
  <si>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</si>
  <si>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</si>
  <si>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</si>
  <si>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</si>
  <si>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</si>
  <si>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</si>
  <si>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</si>
  <si>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</si>
  <si>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</si>
  <si>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</si>
  <si>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</si>
  <si>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</si>
  <si>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</si>
  <si>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</si>
  <si>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</si>
  <si>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</si>
  <si>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</si>
  <si>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</si>
  <si>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</si>
  <si>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</si>
  <si>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</si>
  <si>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</si>
  <si>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</si>
  <si>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</si>
  <si>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</si>
  <si>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</si>
  <si>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</si>
  <si>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</si>
  <si>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</si>
  <si>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</si>
  <si>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</si>
  <si>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</si>
  <si>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</si>
  <si>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</si>
  <si>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</si>
  <si>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</si>
  <si>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</si>
  <si>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</si>
  <si>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</si>
  <si>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</si>
  <si>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</si>
  <si>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</si>
  <si>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</si>
  <si>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</si>
  <si>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</si>
  <si>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</si>
  <si>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</si>
  <si>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</si>
  <si>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</si>
  <si>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</si>
  <si>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</si>
  <si>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</si>
  <si>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</si>
  <si>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</si>
  <si>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</si>
  <si>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</si>
  <si>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</si>
  <si>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</si>
  <si>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</si>
  <si>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</si>
  <si>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</si>
  <si>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</si>
  <si>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</si>
  <si>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</si>
  <si>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</si>
  <si>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</si>
  <si>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</si>
  <si>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</si>
  <si>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</si>
  <si>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</si>
  <si>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</si>
  <si>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</si>
  <si>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</si>
  <si>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</si>
  <si>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</si>
  <si>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</si>
  <si>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</si>
  <si>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</si>
  <si>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</si>
  <si>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</si>
  <si>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</si>
  <si>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</si>
  <si>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</si>
  <si>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</si>
  <si>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</si>
  <si>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</si>
  <si>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</si>
  <si>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</si>
  <si>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</si>
  <si>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</si>
  <si>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</si>
  <si>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</si>
  <si>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</si>
  <si>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</si>
  <si>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</si>
  <si>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</si>
  <si>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</si>
  <si>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</si>
  <si>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</si>
  <si>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</si>
  <si>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</si>
  <si>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</si>
  <si>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</si>
  <si>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</si>
  <si>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</si>
  <si>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</si>
  <si>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</si>
  <si>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</si>
  <si>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</si>
  <si>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</si>
  <si>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</si>
  <si>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</si>
  <si>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</si>
  <si>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</si>
  <si>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</si>
  <si>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</si>
  <si>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</si>
  <si>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</si>
  <si>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</si>
  <si>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</si>
  <si>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</si>
  <si>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</si>
  <si>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</si>
  <si>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</si>
  <si>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</si>
  <si>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</si>
  <si>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</si>
  <si>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</si>
  <si>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</si>
  <si>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</si>
  <si>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</si>
  <si>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</si>
  <si>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</si>
  <si>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</si>
  <si>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</si>
  <si>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</si>
  <si>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</si>
  <si>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</si>
  <si>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</si>
  <si>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</si>
  <si>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</si>
  <si>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</si>
  <si>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</si>
  <si>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</si>
  <si>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</si>
  <si>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</si>
  <si>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</si>
  <si>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</si>
  <si>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</si>
  <si>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</si>
  <si>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</si>
  <si>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</si>
  <si>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</si>
  <si>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</si>
  <si>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</si>
  <si>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</si>
  <si>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</si>
  <si>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</si>
  <si>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</si>
  <si>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</si>
  <si>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</si>
  <si>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</si>
  <si>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</si>
  <si>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</si>
  <si>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</si>
  <si>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</si>
  <si>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</si>
  <si>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</si>
  <si>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</si>
  <si>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</si>
  <si>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</si>
  <si>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</si>
  <si>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</si>
  <si>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</si>
  <si>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</si>
  <si>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</si>
  <si>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</si>
  <si>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</si>
  <si>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</si>
  <si>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</si>
  <si>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</si>
  <si>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</si>
  <si>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</si>
  <si>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</si>
  <si>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</si>
  <si>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</si>
  <si>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</si>
  <si>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</si>
  <si>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</si>
  <si>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</si>
  <si>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</si>
  <si>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</si>
  <si>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</si>
  <si>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</si>
  <si>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</si>
  <si>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</si>
  <si>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</si>
  <si>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</si>
  <si>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</si>
  <si>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</si>
  <si>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</si>
  <si>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</si>
  <si>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</si>
  <si>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</si>
  <si>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</si>
  <si>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</si>
  <si>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</si>
  <si>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</si>
  <si>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</si>
  <si>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</si>
  <si>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</si>
  <si>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</si>
  <si>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</si>
  <si>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</si>
  <si>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</si>
  <si>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</si>
  <si>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</si>
  <si>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</si>
  <si>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</si>
  <si>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</si>
  <si>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</si>
  <si>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</si>
  <si>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</si>
  <si>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</si>
  <si>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</si>
  <si>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</si>
  <si>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</si>
  <si>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</si>
  <si>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</si>
  <si>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</si>
  <si>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</si>
  <si>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</si>
  <si>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</si>
  <si>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</si>
  <si>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</si>
  <si>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</si>
  <si>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</si>
  <si>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</si>
  <si>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</si>
  <si>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</si>
  <si>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</si>
  <si>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</si>
  <si>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</si>
  <si>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</si>
  <si>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</si>
  <si>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</si>
  <si>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</si>
  <si>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</si>
  <si>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</si>
  <si>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</si>
  <si>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</si>
  <si>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</si>
  <si>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</si>
  <si>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</si>
  <si>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</si>
  <si>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</si>
  <si>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</si>
  <si>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</si>
  <si>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</si>
  <si>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</si>
  <si>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</si>
  <si>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</si>
  <si>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</si>
  <si>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</si>
  <si>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</si>
  <si>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</si>
  <si>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</si>
  <si>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</si>
  <si>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</si>
  <si>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</si>
  <si>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</si>
  <si>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</si>
  <si>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</si>
  <si>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</si>
  <si>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</si>
  <si>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</si>
  <si>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</si>
  <si>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</si>
  <si>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</si>
  <si>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</si>
  <si>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</si>
  <si>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</si>
  <si>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</si>
  <si>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</si>
  <si>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</si>
  <si>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</si>
  <si>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</si>
  <si>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</si>
  <si>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</si>
  <si>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</si>
  <si>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</si>
  <si>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</si>
  <si>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</si>
  <si>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</si>
  <si>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</si>
  <si>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</si>
  <si>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</si>
  <si>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</si>
  <si>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</si>
  <si>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</si>
  <si>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</si>
  <si>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</si>
  <si>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</si>
  <si>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</si>
  <si>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</si>
  <si>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</si>
  <si>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</si>
  <si>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</si>
  <si>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</si>
  <si>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</si>
  <si>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</si>
  <si>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</si>
  <si>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</si>
  <si>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</si>
  <si>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</si>
  <si>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</si>
  <si>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</si>
  <si>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</si>
  <si>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</si>
  <si>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</si>
  <si>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</si>
  <si>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</si>
  <si>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</si>
  <si>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</si>
  <si>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</si>
  <si>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</si>
  <si>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</si>
  <si>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</si>
  <si>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</si>
  <si>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</si>
  <si>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</si>
  <si>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</si>
  <si>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</si>
  <si>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</si>
  <si>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</si>
  <si>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</si>
  <si>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</si>
  <si>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</si>
  <si>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</si>
  <si>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</si>
  <si>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</si>
  <si>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</si>
  <si>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</si>
  <si>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</si>
  <si>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</si>
  <si>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</si>
  <si>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</si>
  <si>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</si>
  <si>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</si>
  <si>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</si>
  <si>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</si>
  <si>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</si>
  <si>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</si>
  <si>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</si>
  <si>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</si>
  <si>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</si>
  <si>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</si>
  <si>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</si>
  <si>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</si>
  <si>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</si>
  <si>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</si>
  <si>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</si>
  <si>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</si>
  <si>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</si>
  <si>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</si>
  <si>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</si>
  <si>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</si>
  <si>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</si>
  <si>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</si>
  <si>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</si>
  <si>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</si>
  <si>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</si>
  <si>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</si>
  <si>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</si>
  <si>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</si>
  <si>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</si>
  <si>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</si>
  <si>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</si>
  <si>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</si>
  <si>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</si>
  <si>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</si>
  <si>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</si>
  <si>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</si>
  <si>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</si>
  <si>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</si>
  <si>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</si>
  <si>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</si>
  <si>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</si>
  <si>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</si>
  <si>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</si>
  <si>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</si>
  <si>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</si>
  <si>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</si>
  <si>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</si>
  <si>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</si>
  <si>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</si>
  <si>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</si>
  <si>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</si>
  <si>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</si>
  <si>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</si>
  <si>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</si>
  <si>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</si>
  <si>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</si>
  <si>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</si>
  <si>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</si>
  <si>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</si>
  <si>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</si>
  <si>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</si>
  <si>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</si>
  <si>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</si>
  <si>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</si>
  <si>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</si>
  <si>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</si>
  <si>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</si>
  <si>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</si>
  <si>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</si>
  <si>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</si>
  <si>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</si>
  <si>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</si>
  <si>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</si>
  <si>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</si>
  <si>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</si>
  <si>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</si>
  <si>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</si>
  <si>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</si>
  <si>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</si>
  <si>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</si>
  <si>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</si>
  <si>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</si>
  <si>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</si>
  <si>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</si>
  <si>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</si>
  <si>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</si>
  <si>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</si>
  <si>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</si>
  <si>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</si>
  <si>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</si>
  <si>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</si>
  <si>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</si>
  <si>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</si>
  <si>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</si>
  <si>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</si>
  <si>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</si>
  <si>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</si>
  <si>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</si>
  <si>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</si>
  <si>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</si>
  <si>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</si>
  <si>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</si>
  <si>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</si>
  <si>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</si>
  <si>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</si>
  <si>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</si>
  <si>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</si>
  <si>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</si>
  <si>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</si>
  <si>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</si>
  <si>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</si>
  <si>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</si>
  <si>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</si>
  <si>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</si>
  <si>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</si>
  <si>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</si>
  <si>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</si>
  <si>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</si>
  <si>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</si>
  <si>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</si>
  <si>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</si>
  <si>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</si>
  <si>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</si>
  <si>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</si>
  <si>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</si>
  <si>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</si>
  <si>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</si>
  <si>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</si>
  <si>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</si>
  <si>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</si>
  <si>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</si>
  <si>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</si>
  <si>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</si>
  <si>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</si>
  <si>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</si>
  <si>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</si>
  <si>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</si>
  <si>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</si>
  <si>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</si>
  <si>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</si>
  <si>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</si>
  <si>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</si>
  <si>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</si>
  <si>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</si>
  <si>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</si>
  <si>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</si>
  <si>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</si>
  <si>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</si>
  <si>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</si>
  <si>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</si>
  <si>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</si>
  <si>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</si>
  <si>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</si>
  <si>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</si>
  <si>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</si>
  <si>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</si>
  <si>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</si>
  <si>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</si>
  <si>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</si>
  <si>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</si>
  <si>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</si>
  <si>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</si>
  <si>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</si>
  <si>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</si>
  <si>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</si>
  <si>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</si>
  <si>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</si>
  <si>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</si>
  <si>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</si>
  <si>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</si>
  <si>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</si>
  <si>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</si>
  <si>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</si>
  <si>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</si>
  <si>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</si>
  <si>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</si>
  <si>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</si>
  <si>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</si>
  <si>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</si>
  <si>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</si>
  <si>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</si>
  <si>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</si>
  <si>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</si>
  <si>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</si>
  <si>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</si>
  <si>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</si>
  <si>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</si>
  <si>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</si>
  <si>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</si>
  <si>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</si>
  <si>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</si>
  <si>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</si>
  <si>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</si>
  <si>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</si>
  <si>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</si>
  <si>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</si>
  <si>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</si>
  <si>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</si>
  <si>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</si>
  <si>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</si>
  <si>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</si>
  <si>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</si>
  <si>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</si>
  <si>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</si>
  <si>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</si>
  <si>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</si>
  <si>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</si>
  <si>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</si>
  <si>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</si>
  <si>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</si>
  <si>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</si>
  <si>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</si>
  <si>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</si>
  <si>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</si>
  <si>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</si>
  <si>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</si>
  <si>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</si>
  <si>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</si>
  <si>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</si>
  <si>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</si>
  <si>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</si>
  <si>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</si>
  <si>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</si>
  <si>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</si>
  <si>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</si>
  <si>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</si>
  <si>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</si>
  <si>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</si>
  <si>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</si>
  <si>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</si>
  <si>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</si>
  <si>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</si>
  <si>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</si>
  <si>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</si>
  <si>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</si>
  <si>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</si>
  <si>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</si>
  <si>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</si>
  <si>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</si>
  <si>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</si>
  <si>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</si>
  <si>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</si>
  <si>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</si>
  <si>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</si>
  <si>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</si>
  <si>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</si>
  <si>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</si>
  <si>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</si>
  <si>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</si>
  <si>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</si>
  <si>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</si>
  <si>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</si>
  <si>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</si>
  <si>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</si>
  <si>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</si>
  <si>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</si>
  <si>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</si>
  <si>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</si>
  <si>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</si>
  <si>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</si>
  <si>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</si>
  <si>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</si>
  <si>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</si>
  <si>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</si>
  <si>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</si>
  <si>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</si>
  <si>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</si>
  <si>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</si>
  <si>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</si>
  <si>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</si>
  <si>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</si>
  <si>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</si>
  <si>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</si>
  <si>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</si>
  <si>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</si>
  <si>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</si>
  <si>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</si>
  <si>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</si>
  <si>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</si>
  <si>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</si>
  <si>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</si>
  <si>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</si>
  <si>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</si>
  <si>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</si>
  <si>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</si>
  <si>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</si>
  <si>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</si>
  <si>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</si>
  <si>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</si>
  <si>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</si>
  <si>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</si>
  <si>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</si>
  <si>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</si>
  <si>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</si>
  <si>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</si>
  <si>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</si>
  <si>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</si>
  <si>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</si>
  <si>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</si>
  <si>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</si>
  <si>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</si>
  <si>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</si>
  <si>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</si>
  <si>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</si>
  <si>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</si>
  <si>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</si>
  <si>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</si>
  <si>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</si>
  <si>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</si>
  <si>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</si>
  <si>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</si>
  <si>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</si>
  <si>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</si>
  <si>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</si>
  <si>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</si>
  <si>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</si>
  <si>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</si>
  <si>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</si>
  <si>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</si>
  <si>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</si>
  <si>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</si>
  <si>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</si>
  <si>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</si>
  <si>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</si>
  <si>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</si>
  <si>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</si>
  <si>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</si>
  <si>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</si>
  <si>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</si>
  <si>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</si>
  <si>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</si>
  <si>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</si>
  <si>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</si>
  <si>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</si>
  <si>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</si>
  <si>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</si>
  <si>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</si>
  <si>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</si>
  <si>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</si>
  <si>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</si>
  <si>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</si>
  <si>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</si>
  <si>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</si>
  <si>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</si>
  <si>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</si>
  <si>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</si>
  <si>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</si>
  <si>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</si>
  <si>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</si>
  <si>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</si>
  <si>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</si>
  <si>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</si>
  <si>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</si>
  <si>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</si>
  <si>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</si>
  <si>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</si>
  <si>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</si>
  <si>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</si>
  <si>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</si>
  <si>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</si>
  <si>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</si>
  <si>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</si>
  <si>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</si>
  <si>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</si>
  <si>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</si>
  <si>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</si>
  <si>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</si>
  <si>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</si>
  <si>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</si>
  <si>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</si>
  <si>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</si>
  <si>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</si>
  <si>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</si>
  <si>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</si>
  <si>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</si>
  <si>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</si>
  <si>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</si>
  <si>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</si>
  <si>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</si>
  <si>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</si>
  <si>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</si>
  <si>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</si>
  <si>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</si>
  <si>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</si>
  <si>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</si>
  <si>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</si>
  <si>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</si>
  <si>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</si>
  <si>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</si>
  <si>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</si>
  <si>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</si>
  <si>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</si>
  <si>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</si>
  <si>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</si>
  <si>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</si>
  <si>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</si>
  <si>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</si>
  <si>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</si>
  <si>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</si>
  <si>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</si>
  <si>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</si>
  <si>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</si>
  <si>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</si>
  <si>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</si>
  <si>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</si>
  <si>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</si>
  <si>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</si>
  <si>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</si>
  <si>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</si>
  <si>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</si>
  <si>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</si>
  <si>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</si>
  <si>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</si>
  <si>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</si>
  <si>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</si>
  <si>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</si>
  <si>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</si>
  <si>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</si>
  <si>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</si>
  <si>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</si>
  <si>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</si>
  <si>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</si>
  <si>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</si>
  <si>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</si>
  <si>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</si>
  <si>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</si>
  <si>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</si>
  <si>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</si>
  <si>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</si>
  <si>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</si>
  <si>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</si>
  <si>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</si>
  <si>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</si>
  <si>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</si>
  <si>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</si>
  <si>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</si>
  <si>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</si>
  <si>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</si>
  <si>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</si>
  <si>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</si>
  <si>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</si>
  <si>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</si>
  <si>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</si>
  <si>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</si>
  <si>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</si>
  <si>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</si>
  <si>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</si>
  <si>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</si>
  <si>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</si>
  <si>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</si>
  <si>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</si>
  <si>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</si>
  <si>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</si>
  <si>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</si>
  <si>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</si>
  <si>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</si>
  <si>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</si>
  <si>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</si>
  <si>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</si>
  <si>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</si>
  <si>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</si>
  <si>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</si>
  <si>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</si>
  <si>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</si>
  <si>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</si>
  <si>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</si>
  <si>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</si>
  <si>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</si>
  <si>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</si>
  <si>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</si>
  <si>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</si>
  <si>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</si>
  <si>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</si>
  <si>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</si>
  <si>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</si>
  <si>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</si>
  <si>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</si>
  <si>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</si>
  <si>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</si>
  <si>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</si>
  <si>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</si>
  <si>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</si>
  <si>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</si>
  <si>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</si>
  <si>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</si>
  <si>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</si>
  <si>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</si>
  <si>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</si>
  <si>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</si>
  <si>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</si>
  <si>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</si>
  <si>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</si>
  <si>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</si>
  <si>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</si>
  <si>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</si>
  <si>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</si>
  <si>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</si>
  <si>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</si>
  <si>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</si>
  <si>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</si>
  <si>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</si>
  <si>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</si>
  <si>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</si>
  <si>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</si>
  <si>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</si>
  <si>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</si>
  <si>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</si>
  <si>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</si>
  <si>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</si>
  <si>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</si>
  <si>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</si>
  <si>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</si>
  <si>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</si>
  <si>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</si>
  <si>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</si>
  <si>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</si>
  <si>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</si>
  <si>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</si>
  <si>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</si>
  <si>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</si>
  <si>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</si>
  <si>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</si>
  <si>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</si>
  <si>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</si>
  <si>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</si>
  <si>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</si>
  <si>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</si>
  <si>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</si>
  <si>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</si>
  <si>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</si>
  <si>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</si>
  <si>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</si>
  <si>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</si>
  <si>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</si>
  <si>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</si>
  <si>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</si>
  <si>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</si>
  <si>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</si>
  <si>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</si>
  <si>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</si>
  <si>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</si>
  <si>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</si>
  <si>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</si>
  <si>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</si>
  <si>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</si>
  <si>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</si>
  <si>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</si>
  <si>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</si>
  <si>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</si>
  <si>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</si>
  <si>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</si>
  <si>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</si>
  <si>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</si>
  <si>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</si>
  <si>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</si>
  <si>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</si>
  <si>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</si>
  <si>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</si>
  <si>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</si>
  <si>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</si>
  <si>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</si>
  <si>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</si>
  <si>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</si>
  <si>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</si>
  <si>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</si>
  <si>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</si>
  <si>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</si>
  <si>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</si>
  <si>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</si>
  <si>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</si>
  <si>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</si>
  <si>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</si>
  <si>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</si>
  <si>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</si>
  <si>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</si>
  <si>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</si>
  <si>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</si>
  <si>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</si>
  <si>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</si>
  <si>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</si>
  <si>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</si>
  <si>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</si>
  <si>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</si>
  <si>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</si>
  <si>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</si>
  <si>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</si>
  <si>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</si>
  <si>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</si>
  <si>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</si>
  <si>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</si>
  <si>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</si>
  <si>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</si>
  <si>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</si>
  <si>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</si>
  <si>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</si>
  <si>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</si>
  <si>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</si>
  <si>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</si>
  <si>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</si>
  <si>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</si>
  <si>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</si>
  <si>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</si>
  <si>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</si>
  <si>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</si>
  <si>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</si>
  <si>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</si>
  <si>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</si>
  <si>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</si>
  <si>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</si>
  <si>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</si>
  <si>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</si>
  <si>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</si>
  <si>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</si>
  <si>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</si>
  <si>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</si>
  <si>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</si>
  <si>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</si>
  <si>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</si>
  <si>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</si>
  <si>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</si>
  <si>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</si>
  <si>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</si>
  <si>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</si>
  <si>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</si>
  <si>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</si>
  <si>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</si>
  <si>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</si>
  <si>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</si>
  <si>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</si>
  <si>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</si>
  <si>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</si>
  <si>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</si>
  <si>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</si>
  <si>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</si>
  <si>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</si>
  <si>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</si>
  <si>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</si>
  <si>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</si>
  <si>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</si>
  <si>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</si>
  <si>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</si>
  <si>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</si>
  <si>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</si>
  <si>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</si>
  <si>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</si>
  <si>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</si>
  <si>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</si>
  <si>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</si>
  <si>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</si>
  <si>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</si>
  <si>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</si>
  <si>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</si>
  <si>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</si>
  <si>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</si>
  <si>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</si>
  <si>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</si>
  <si>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</si>
  <si>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</si>
  <si>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</si>
  <si>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</si>
  <si>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</si>
  <si>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</si>
  <si>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</si>
  <si>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</si>
  <si>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</si>
  <si>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</si>
  <si>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</si>
  <si>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</si>
  <si>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</si>
  <si>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</si>
  <si>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</si>
  <si>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</si>
  <si>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</si>
  <si>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</si>
  <si>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</si>
  <si>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</si>
  <si>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</si>
  <si>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</si>
  <si>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</si>
  <si>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</si>
  <si>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</si>
  <si>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</si>
  <si>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</si>
  <si>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</si>
  <si>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</si>
  <si>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</si>
  <si>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</si>
  <si>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</si>
  <si>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</si>
  <si>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</si>
  <si>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</si>
  <si>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</si>
  <si>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</si>
  <si>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</si>
  <si>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</si>
  <si>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</si>
  <si>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</si>
  <si>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</si>
  <si>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</si>
  <si>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</si>
  <si>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</si>
  <si>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</si>
  <si>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</si>
  <si>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</si>
  <si>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</si>
  <si>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</si>
  <si>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</si>
  <si>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</si>
  <si>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</si>
  <si>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</si>
  <si>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</si>
  <si>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</si>
  <si>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</si>
  <si>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</si>
  <si>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</si>
  <si>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</si>
  <si>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</si>
  <si>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</si>
  <si>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</si>
  <si>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</si>
  <si>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</si>
  <si>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</si>
  <si>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</si>
  <si>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</si>
  <si>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</si>
  <si>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</si>
  <si>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</si>
  <si>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</si>
  <si>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</si>
  <si>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</si>
  <si>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</si>
  <si>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</si>
  <si>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</si>
  <si>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</si>
  <si>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</si>
  <si>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</si>
  <si>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</si>
  <si>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</si>
  <si>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</si>
  <si>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</si>
  <si>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</si>
  <si>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</si>
  <si>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</si>
  <si>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</si>
  <si>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</si>
  <si>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</si>
  <si>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</si>
  <si>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</si>
  <si>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</si>
  <si>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</si>
  <si>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</si>
  <si>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</si>
  <si>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</si>
  <si>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</si>
  <si>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</si>
  <si>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</si>
  <si>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</si>
  <si>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</si>
  <si>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</si>
  <si>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</si>
  <si>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</si>
  <si>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</si>
  <si>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</si>
  <si>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</si>
  <si>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</si>
  <si>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</si>
  <si>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</si>
  <si>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</si>
  <si>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</si>
  <si>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</si>
  <si>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</si>
  <si>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</si>
  <si>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</si>
  <si>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</si>
  <si>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</si>
  <si>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</si>
  <si>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</si>
  <si>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</si>
  <si>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</si>
  <si>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</si>
  <si>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</si>
  <si>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</si>
  <si>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</si>
  <si>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</si>
  <si>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</si>
  <si>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</si>
  <si>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</si>
  <si>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</si>
  <si>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</si>
  <si>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</si>
  <si>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</si>
  <si>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</si>
  <si>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</si>
  <si>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</si>
  <si>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</si>
  <si>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</si>
  <si>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</si>
  <si>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</si>
  <si>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</si>
  <si>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</si>
  <si>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</si>
  <si>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</si>
  <si>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</si>
  <si>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</si>
  <si>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</si>
  <si>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</si>
  <si>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</si>
  <si>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</si>
  <si>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</si>
  <si>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</si>
  <si>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</si>
  <si>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</si>
  <si>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</si>
  <si>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</si>
  <si>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</si>
  <si>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</si>
  <si>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</si>
  <si>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</si>
  <si>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</si>
  <si>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</si>
  <si>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</si>
  <si>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</si>
  <si>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</si>
  <si>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</si>
  <si>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</si>
  <si>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</si>
  <si>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</si>
  <si>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</si>
  <si>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</si>
  <si>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</si>
  <si>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</si>
  <si>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</si>
  <si>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</si>
  <si>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</si>
  <si>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</si>
  <si>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</si>
  <si>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</si>
  <si>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</si>
  <si>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</si>
  <si>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</si>
  <si>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</si>
  <si>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</si>
  <si>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</si>
  <si>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</si>
  <si>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</si>
  <si>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</si>
  <si>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</si>
  <si>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</si>
  <si>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</si>
  <si>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</si>
  <si>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</si>
  <si>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</si>
  <si>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</si>
  <si>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</si>
  <si>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</si>
  <si>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</si>
  <si>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</si>
  <si>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</si>
  <si>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</si>
  <si>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</si>
  <si>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</si>
  <si>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</si>
  <si>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</si>
  <si>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</si>
  <si>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</si>
  <si>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</si>
  <si>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</si>
  <si>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</si>
  <si>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</si>
  <si>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</si>
  <si>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</si>
  <si>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</si>
  <si>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</si>
  <si>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</si>
  <si>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</si>
  <si>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</si>
  <si>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</si>
  <si>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</si>
  <si>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</si>
  <si>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</si>
  <si>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</si>
  <si>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</si>
  <si>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</si>
  <si>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</si>
  <si>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</si>
  <si>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</si>
  <si>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</si>
  <si>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</si>
  <si>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</si>
  <si>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</si>
  <si>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</si>
  <si>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</si>
  <si>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</si>
  <si>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</si>
  <si>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</si>
  <si>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</si>
  <si>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</si>
  <si>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</si>
  <si>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</si>
  <si>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</si>
  <si>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</si>
  <si>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</si>
  <si>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</si>
  <si>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</si>
  <si>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</si>
  <si>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</si>
  <si>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</si>
  <si>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</si>
  <si>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</si>
  <si>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</si>
  <si>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</si>
  <si>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</si>
  <si>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</si>
  <si>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</si>
  <si>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</si>
  <si>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</si>
  <si>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</si>
  <si>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</si>
  <si>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</si>
  <si>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</si>
  <si>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</si>
  <si>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</si>
  <si>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</si>
  <si>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</si>
  <si>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</si>
  <si>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</si>
  <si>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</si>
  <si>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</si>
  <si>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</si>
  <si>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</si>
  <si>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</si>
  <si>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</si>
  <si>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</si>
  <si>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</si>
  <si>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</si>
  <si>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</si>
  <si>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</si>
  <si>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</si>
  <si>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</si>
  <si>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</si>
  <si>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</si>
  <si>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</si>
  <si>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</si>
  <si>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</si>
  <si>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</si>
  <si>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</si>
  <si>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</si>
  <si>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</si>
  <si>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</si>
  <si>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</si>
  <si>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</si>
  <si>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</si>
  <si>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</si>
  <si>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</si>
  <si>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</si>
  <si>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</si>
  <si>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</si>
  <si>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</si>
  <si>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</si>
  <si>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</si>
  <si>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</si>
  <si>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</si>
  <si>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</si>
  <si>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</si>
  <si>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</si>
  <si>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</si>
  <si>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</si>
  <si>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</si>
  <si>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</si>
  <si>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</si>
  <si>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</si>
  <si>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</si>
  <si>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</si>
  <si>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</si>
  <si>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</si>
  <si>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</si>
  <si>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</si>
  <si>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</si>
  <si>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</si>
  <si>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</si>
  <si>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</si>
  <si>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</si>
  <si>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</si>
  <si>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</si>
  <si>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</si>
  <si>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</si>
  <si>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</si>
  <si>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</si>
  <si>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</si>
  <si>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</si>
  <si>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</si>
  <si>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</si>
  <si>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</si>
  <si>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</si>
  <si>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</si>
  <si>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</si>
  <si>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</si>
  <si>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</si>
  <si>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</si>
  <si>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</si>
  <si>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</si>
  <si>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</si>
  <si>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</si>
  <si>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</si>
  <si>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</si>
  <si>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</si>
  <si>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</si>
  <si>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</si>
  <si>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</si>
  <si>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</si>
  <si>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</si>
  <si>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</si>
  <si>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</si>
  <si>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</si>
  <si>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</si>
  <si>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</si>
  <si>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</si>
  <si>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</si>
  <si>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</si>
  <si>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</si>
  <si>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</si>
  <si>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</si>
  <si>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</si>
  <si>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</si>
  <si>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</si>
  <si>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</si>
  <si>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</si>
  <si>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</si>
  <si>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</si>
  <si>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</si>
  <si>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</si>
  <si>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</si>
  <si>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</si>
  <si>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</si>
  <si>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</si>
  <si>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</si>
  <si>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</si>
  <si>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</si>
  <si>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</si>
  <si>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</si>
  <si>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</si>
  <si>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</si>
  <si>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</si>
  <si>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</si>
  <si>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</si>
  <si>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</si>
  <si>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</si>
  <si>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</si>
  <si>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</si>
  <si>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</si>
  <si>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</si>
  <si>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</si>
  <si>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</si>
  <si>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</si>
  <si>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</si>
  <si>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</si>
  <si>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</si>
  <si>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</si>
  <si>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</si>
  <si>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</si>
  <si>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</si>
  <si>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</si>
  <si>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</si>
  <si>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</si>
  <si>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</si>
  <si>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</si>
  <si>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</si>
  <si>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</si>
  <si>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</si>
  <si>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</si>
  <si>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</si>
  <si>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</si>
  <si>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</si>
  <si>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</si>
  <si>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</si>
  <si>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</si>
  <si>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</si>
  <si>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</si>
  <si>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</si>
  <si>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</si>
  <si>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</si>
  <si>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</si>
  <si>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</si>
  <si>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</si>
  <si>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</si>
  <si>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</si>
  <si>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</si>
  <si>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</si>
  <si>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</si>
  <si>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</si>
  <si>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</si>
  <si>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</si>
  <si>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</si>
  <si>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</si>
  <si>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</si>
  <si>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</si>
  <si>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</si>
  <si>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</si>
  <si>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</si>
  <si>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</si>
  <si>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</si>
  <si>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</si>
  <si>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</si>
  <si>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</si>
  <si>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</si>
  <si>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</si>
  <si>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</si>
  <si>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</si>
  <si>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</si>
  <si>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</si>
  <si>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</si>
  <si>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</si>
  <si>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</si>
  <si>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</si>
  <si>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</si>
  <si>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</si>
  <si>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</si>
  <si>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</si>
  <si>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</si>
  <si>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</si>
  <si>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</si>
  <si>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</si>
  <si>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</si>
  <si>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</si>
  <si>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</si>
  <si>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</si>
  <si>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</si>
  <si>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</si>
  <si>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</si>
  <si>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</si>
  <si>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</si>
  <si>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</si>
  <si>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</si>
  <si>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</si>
  <si>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</si>
  <si>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</si>
  <si>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</si>
  <si>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</si>
  <si>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</si>
  <si>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</si>
  <si>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</si>
  <si>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</si>
  <si>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</si>
  <si>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</si>
  <si>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</si>
  <si>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</si>
  <si>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</si>
  <si>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</si>
  <si>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</si>
  <si>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</si>
  <si>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</si>
  <si>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</si>
  <si>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</si>
  <si>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</si>
  <si>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</si>
  <si>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</si>
  <si>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</si>
  <si>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</si>
  <si>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</si>
  <si>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</si>
  <si>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</si>
  <si>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</si>
  <si>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</si>
  <si>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</si>
  <si>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</si>
  <si>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</si>
  <si>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</si>
  <si>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</si>
  <si>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</si>
  <si>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</si>
  <si>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</si>
  <si>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</si>
  <si>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</si>
  <si>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</si>
  <si>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</si>
  <si>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</si>
  <si>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</si>
  <si>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</si>
  <si>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</si>
  <si>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</si>
  <si>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</si>
  <si>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</si>
  <si>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</si>
  <si>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</si>
  <si>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</si>
  <si>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</si>
  <si>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</si>
  <si>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</si>
  <si>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</si>
  <si>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</si>
  <si>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</si>
  <si>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</si>
  <si>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</si>
  <si>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</si>
  <si>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</si>
  <si>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</si>
  <si>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</si>
  <si>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</si>
  <si>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</si>
  <si>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</si>
  <si>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</si>
  <si>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</si>
  <si>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</si>
  <si>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</si>
  <si>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</si>
  <si>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</si>
  <si>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</si>
  <si>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</si>
  <si>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</si>
  <si>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</si>
  <si>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</si>
  <si>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</si>
  <si>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</si>
  <si>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</si>
  <si>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</si>
  <si>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</si>
  <si>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</si>
  <si>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</si>
  <si>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</si>
  <si>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</si>
  <si>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</si>
  <si>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</si>
  <si>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</si>
  <si>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</si>
  <si>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</si>
  <si>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</si>
  <si>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</si>
  <si>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</si>
  <si>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</si>
  <si>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</si>
  <si>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</si>
  <si>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</si>
  <si>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</si>
  <si>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</si>
  <si>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</si>
  <si>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</si>
  <si>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</si>
  <si>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</si>
  <si>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</si>
  <si>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</si>
  <si>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</si>
  <si>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</si>
  <si>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</si>
  <si>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</si>
  <si>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</si>
  <si>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</si>
  <si>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</si>
  <si>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</si>
  <si>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</si>
  <si>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</si>
  <si>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</si>
  <si>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</si>
  <si>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</si>
  <si>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</si>
  <si>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</si>
  <si>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</si>
  <si>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</si>
  <si>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</si>
  <si>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</si>
  <si>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</si>
  <si>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</si>
  <si>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</si>
  <si>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</si>
  <si>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</si>
  <si>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</si>
  <si>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</si>
  <si>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</si>
  <si>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</si>
  <si>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</si>
  <si>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</si>
  <si>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</si>
  <si>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</si>
  <si>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</si>
  <si>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</si>
  <si>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</si>
  <si>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</si>
  <si>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</si>
  <si>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</si>
  <si>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</si>
  <si>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</si>
  <si>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</si>
  <si>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</si>
  <si>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</si>
  <si>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</si>
  <si>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</si>
  <si>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</si>
  <si>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</si>
  <si>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</si>
  <si>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</si>
  <si>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</si>
  <si>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</si>
  <si>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</si>
  <si>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</si>
  <si>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</si>
  <si>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</si>
  <si>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</si>
  <si>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</si>
  <si>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</si>
  <si>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</si>
  <si>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</si>
  <si>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</si>
  <si>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</si>
  <si>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</si>
  <si>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</si>
  <si>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</si>
  <si>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</si>
  <si>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</si>
  <si>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</si>
  <si>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</si>
  <si>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</si>
  <si>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</si>
  <si>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</si>
  <si>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</si>
  <si>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</si>
  <si>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</si>
  <si>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</si>
  <si>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</si>
  <si>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</si>
  <si>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</si>
  <si>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</si>
  <si>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</si>
  <si>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</si>
  <si>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</si>
  <si>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</si>
  <si>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</si>
  <si>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</si>
  <si>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</si>
  <si>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</si>
  <si>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</si>
  <si>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</si>
  <si>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</si>
  <si>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</si>
  <si>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</si>
  <si>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</si>
  <si>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</si>
  <si>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</si>
  <si>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</si>
  <si>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</si>
  <si>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</si>
  <si>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</si>
  <si>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</si>
  <si>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</si>
  <si>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</si>
  <si>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</si>
  <si>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</si>
  <si>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</si>
  <si>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</si>
  <si>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</si>
  <si>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</si>
  <si>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</si>
  <si>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</si>
  <si>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</si>
  <si>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</si>
  <si>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</si>
  <si>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</si>
  <si>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</si>
  <si>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</si>
  <si>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</si>
  <si>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</si>
  <si>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</si>
  <si>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</si>
  <si>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</si>
  <si>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</si>
  <si>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</si>
  <si>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</si>
  <si>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</si>
  <si>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</si>
  <si>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</si>
  <si>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</si>
  <si>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</si>
  <si>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</si>
  <si>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</si>
  <si>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</si>
  <si>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</si>
  <si>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</si>
  <si>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</si>
  <si>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</si>
  <si>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</si>
  <si>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</si>
  <si>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</si>
  <si>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</si>
  <si>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</si>
  <si>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</si>
  <si>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</si>
  <si>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</si>
  <si>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</si>
  <si>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</si>
  <si>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</si>
  <si>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</si>
  <si>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</si>
  <si>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</si>
  <si>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</si>
  <si>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</si>
  <si>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</si>
  <si>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</si>
  <si>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</si>
  <si>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</si>
  <si>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</si>
  <si>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</si>
  <si>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</si>
  <si>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</si>
  <si>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</si>
  <si>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</si>
  <si>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</si>
  <si>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</si>
  <si>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</si>
  <si>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</si>
  <si>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</si>
  <si>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</si>
  <si>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</si>
  <si>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</si>
  <si>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</si>
  <si>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</si>
  <si>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</si>
  <si>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</si>
  <si>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</si>
  <si>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</si>
  <si>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</si>
  <si>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</si>
  <si>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</si>
  <si>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</si>
  <si>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</si>
  <si>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</si>
  <si>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</si>
  <si>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</si>
  <si>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</si>
  <si>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</si>
  <si>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</si>
  <si>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</si>
  <si>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</si>
  <si>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</si>
  <si>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</si>
  <si>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</si>
  <si>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</si>
  <si>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</si>
  <si>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</si>
  <si>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</si>
  <si>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</si>
  <si>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</si>
  <si>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</si>
  <si>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</si>
  <si>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</si>
  <si>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</si>
  <si>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</si>
  <si>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</si>
  <si>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</si>
  <si>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</si>
  <si>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</si>
  <si>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</si>
  <si>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</si>
  <si>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</si>
  <si>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</si>
  <si>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</si>
  <si>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</si>
  <si>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</si>
  <si>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</si>
  <si>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</si>
  <si>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</si>
  <si>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</si>
  <si>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</si>
  <si>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</si>
  <si>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</si>
  <si>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</si>
  <si>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</si>
  <si>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</si>
  <si>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</si>
  <si>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</si>
  <si>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</si>
  <si>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</si>
  <si>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</si>
  <si>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</si>
  <si>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</si>
  <si>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</si>
  <si>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</si>
  <si>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</si>
  <si>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</si>
  <si>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</si>
  <si>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</si>
  <si>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</si>
  <si>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</si>
  <si>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</si>
  <si>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</si>
  <si>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</si>
  <si>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</si>
  <si>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</si>
  <si>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</si>
  <si>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</si>
  <si>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</si>
  <si>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</si>
  <si>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</si>
  <si>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</si>
  <si>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</si>
  <si>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</si>
  <si>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</si>
  <si>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</si>
  <si>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</si>
  <si>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</si>
  <si>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</si>
  <si>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</si>
  <si>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</si>
  <si>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</si>
  <si>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</si>
  <si>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</si>
  <si>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</si>
  <si>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</si>
  <si>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</si>
  <si>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</si>
  <si>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</si>
  <si>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</si>
  <si>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</si>
  <si>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</si>
  <si>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</si>
  <si>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</si>
  <si>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</si>
  <si>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</si>
  <si>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</si>
  <si>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</si>
  <si>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</si>
  <si>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</si>
  <si>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</si>
  <si>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</si>
  <si>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</si>
  <si>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</si>
  <si>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</si>
  <si>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</si>
  <si>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</si>
  <si>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</si>
  <si>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</si>
  <si>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</si>
  <si>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</si>
  <si>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</si>
  <si>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</si>
  <si>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</si>
  <si>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</si>
  <si>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</si>
  <si>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</si>
  <si>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</si>
  <si>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</si>
  <si>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</si>
  <si>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</si>
  <si>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</si>
  <si>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</si>
  <si>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</si>
  <si>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</si>
  <si>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</si>
  <si>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</si>
  <si>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</si>
  <si>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</si>
  <si>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</si>
  <si>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</si>
  <si>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</si>
  <si>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</si>
  <si>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</si>
  <si>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</si>
  <si>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</si>
  <si>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</si>
  <si>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</si>
  <si>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</si>
  <si>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</si>
  <si>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</si>
  <si>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</si>
  <si>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</si>
  <si>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</si>
  <si>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</si>
  <si>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</si>
  <si>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</si>
  <si>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</si>
  <si>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</si>
  <si>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</si>
  <si>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</si>
  <si>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</si>
  <si>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</si>
  <si>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</si>
  <si>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</si>
  <si>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</si>
  <si>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</si>
  <si>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</si>
  <si>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</si>
  <si>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</si>
  <si>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</si>
  <si>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</si>
  <si>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</si>
  <si>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</si>
  <si>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</si>
  <si>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</si>
  <si>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</si>
  <si>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</si>
  <si>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</si>
  <si>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</si>
  <si>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</si>
  <si>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</si>
  <si>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</si>
  <si>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</si>
  <si>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</si>
  <si>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</si>
  <si>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</si>
  <si>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</si>
  <si>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</si>
  <si>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</si>
  <si>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</si>
  <si>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</si>
  <si>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</si>
  <si>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</si>
  <si>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</si>
  <si>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</si>
  <si>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</si>
  <si>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</si>
  <si>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</si>
  <si>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</si>
  <si>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</si>
  <si>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</si>
  <si>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</si>
  <si>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</si>
  <si>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</si>
  <si>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</si>
  <si>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</si>
  <si>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</si>
  <si>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</si>
  <si>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</si>
  <si>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</si>
  <si>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</si>
  <si>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</si>
  <si>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</si>
  <si>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</si>
  <si>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</si>
  <si>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</si>
  <si>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</si>
  <si>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</si>
  <si>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</si>
  <si>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</si>
  <si>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</si>
  <si>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</si>
  <si>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</si>
  <si>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</si>
  <si>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</si>
  <si>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</si>
  <si>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</si>
  <si>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</si>
  <si>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</si>
  <si>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</si>
  <si>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</si>
  <si>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</si>
  <si>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</si>
  <si>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</si>
  <si>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</si>
  <si>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</si>
  <si>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</si>
  <si>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</si>
  <si>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</si>
  <si>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</si>
  <si>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</si>
  <si>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</si>
  <si>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</si>
  <si>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</si>
  <si>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</si>
  <si>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</si>
  <si>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</si>
  <si>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</si>
  <si>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</si>
  <si>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</si>
  <si>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</si>
  <si>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</si>
  <si>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</si>
  <si>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</si>
  <si>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</si>
  <si>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</si>
  <si>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</si>
  <si>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</si>
  <si>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</si>
  <si>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</si>
  <si>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</si>
  <si>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</si>
  <si>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</si>
  <si>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</si>
  <si>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</si>
  <si>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</si>
  <si>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</si>
  <si>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</si>
  <si>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</si>
  <si>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</si>
  <si>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</si>
  <si>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</si>
  <si>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</si>
  <si>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</si>
  <si>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</si>
  <si>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</si>
  <si>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</si>
  <si>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</si>
  <si>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</si>
  <si>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</si>
  <si>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</si>
  <si>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</si>
  <si>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</si>
  <si>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</si>
  <si>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</si>
  <si>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</si>
  <si>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</si>
  <si>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</si>
  <si>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</si>
  <si>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</si>
  <si>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</si>
  <si>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</si>
  <si>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</si>
  <si>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</si>
  <si>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</si>
  <si>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</si>
  <si>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</si>
  <si>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</si>
  <si>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</si>
  <si>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</si>
  <si>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</si>
  <si>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</si>
  <si>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</si>
  <si>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</si>
  <si>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</si>
  <si>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</si>
  <si>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</si>
  <si>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</si>
  <si>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</si>
  <si>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</si>
  <si>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</si>
  <si>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</si>
  <si>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</si>
  <si>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</si>
  <si>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</si>
  <si>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</si>
  <si>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</si>
  <si>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</si>
  <si>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</si>
  <si>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</si>
  <si>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</si>
  <si>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</si>
  <si>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</si>
  <si>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</si>
  <si>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</si>
  <si>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</si>
  <si>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</si>
  <si>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</si>
  <si>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</si>
  <si>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</si>
  <si>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</si>
  <si>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</si>
  <si>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</si>
  <si>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</si>
  <si>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</si>
  <si>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</si>
  <si>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</si>
  <si>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</si>
  <si>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</si>
  <si>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</si>
  <si>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</si>
  <si>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</si>
  <si>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</si>
  <si>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</si>
  <si>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</si>
  <si>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</si>
  <si>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</si>
  <si>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</si>
  <si>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</si>
  <si>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</si>
  <si>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</si>
  <si>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</si>
  <si>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</si>
  <si>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</si>
  <si>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</si>
  <si>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</si>
  <si>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</si>
  <si>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</si>
  <si>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</si>
  <si>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</si>
  <si>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</si>
  <si>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</si>
  <si>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</si>
  <si>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</si>
  <si>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</si>
  <si>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</si>
  <si>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</si>
  <si>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</si>
  <si>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</si>
  <si>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</si>
  <si>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</si>
  <si>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</si>
  <si>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</si>
  <si>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</si>
  <si>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</si>
  <si>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</si>
  <si>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</si>
  <si>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</si>
  <si>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</si>
  <si>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</si>
  <si>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</si>
  <si>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</si>
  <si>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</si>
  <si>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</si>
  <si>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</si>
  <si>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</si>
  <si>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</si>
  <si>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</si>
  <si>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</si>
  <si>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</si>
  <si>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</si>
  <si>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</si>
  <si>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</si>
  <si>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</si>
  <si>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</si>
  <si>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</si>
  <si>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</si>
  <si>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</si>
  <si>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</si>
  <si>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</si>
  <si>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</si>
  <si>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</si>
  <si>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</si>
  <si>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</si>
  <si>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</si>
  <si>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</si>
  <si>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</si>
  <si>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</si>
  <si>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</si>
  <si>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</si>
  <si>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</si>
  <si>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</si>
  <si>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</si>
  <si>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</si>
  <si>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</si>
  <si>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</si>
  <si>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</si>
  <si>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</si>
  <si>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</si>
  <si>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</si>
  <si>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</si>
  <si>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</si>
  <si>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</si>
  <si>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</si>
  <si>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</si>
  <si>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</si>
  <si>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</si>
  <si>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</si>
  <si>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</si>
  <si>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</si>
  <si>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</si>
  <si>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</si>
  <si>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</si>
  <si>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</si>
  <si>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</si>
  <si>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</si>
  <si>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</si>
  <si>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</si>
  <si>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</si>
  <si>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</si>
  <si>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</si>
  <si>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</si>
  <si>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</si>
  <si>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</si>
  <si>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</si>
  <si>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</si>
  <si>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</si>
  <si>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</si>
  <si>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</si>
  <si>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</si>
  <si>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</si>
  <si>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</si>
  <si>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</si>
  <si>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</si>
  <si>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</si>
  <si>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</si>
  <si>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</si>
  <si>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</si>
  <si>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</si>
  <si>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</si>
  <si>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</si>
  <si>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</si>
  <si>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</si>
  <si>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</si>
  <si>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</si>
  <si>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</si>
  <si>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</si>
  <si>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</si>
  <si>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</si>
  <si>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</si>
  <si>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</si>
  <si>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</si>
  <si>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</si>
  <si>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</si>
  <si>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</si>
  <si>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</si>
  <si>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</si>
  <si>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</si>
  <si>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</si>
  <si>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</si>
  <si>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</si>
  <si>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</si>
  <si>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</si>
  <si>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</si>
  <si>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</si>
  <si>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</si>
  <si>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</si>
  <si>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</si>
  <si>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</si>
  <si>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</si>
  <si>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</si>
  <si>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</si>
  <si>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</si>
  <si>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</si>
  <si>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</si>
  <si>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</si>
  <si>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</si>
  <si>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</si>
  <si>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</si>
  <si>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</si>
  <si>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</si>
  <si>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</si>
  <si>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</si>
  <si>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</si>
  <si>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</si>
  <si>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</si>
  <si>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</si>
  <si>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</si>
  <si>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</si>
  <si>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</si>
  <si>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</si>
  <si>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</si>
  <si>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</si>
  <si>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</si>
  <si>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</si>
  <si>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</si>
  <si>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</si>
  <si>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</si>
  <si>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</si>
  <si>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</si>
  <si>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</si>
  <si>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</si>
  <si>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</si>
  <si>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</si>
  <si>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</si>
  <si>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</si>
  <si>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</si>
  <si>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</si>
  <si>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</si>
  <si>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</si>
  <si>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</si>
  <si>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</si>
  <si>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</si>
  <si>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</si>
  <si>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</si>
  <si>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</si>
  <si>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</si>
  <si>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</si>
  <si>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</si>
  <si>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</si>
  <si>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</si>
  <si>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</si>
  <si>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</si>
  <si>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</si>
  <si>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</si>
  <si>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</si>
  <si>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</si>
  <si>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</si>
  <si>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</si>
  <si>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</si>
  <si>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</si>
  <si>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</si>
  <si>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</si>
  <si>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</si>
  <si>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</si>
  <si>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</si>
  <si>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</si>
  <si>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</si>
  <si>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</si>
  <si>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</si>
  <si>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</si>
  <si>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</si>
  <si>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</si>
  <si>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</si>
  <si>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</si>
  <si>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</si>
  <si>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</si>
  <si>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</si>
  <si>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</si>
  <si>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</si>
  <si>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</si>
  <si>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</si>
  <si>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</si>
  <si>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</si>
  <si>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</si>
  <si>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</si>
  <si>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</si>
  <si>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</si>
  <si>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</si>
  <si>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</si>
  <si>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</si>
  <si>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</si>
  <si>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</si>
  <si>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</si>
  <si>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</si>
  <si>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</si>
  <si>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</si>
  <si>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</si>
  <si>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</si>
  <si>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</si>
  <si>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</si>
  <si>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</si>
  <si>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</si>
  <si>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</si>
  <si>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</si>
  <si>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</si>
  <si>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</si>
  <si>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</si>
  <si>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</si>
  <si>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</si>
  <si>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</si>
  <si>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</si>
  <si>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</si>
  <si>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</si>
  <si>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</si>
  <si>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</si>
  <si>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</si>
  <si>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</si>
  <si>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</si>
  <si>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</si>
  <si>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</si>
  <si>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</si>
  <si>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</si>
  <si>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</si>
  <si>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</si>
  <si>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</si>
  <si>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</si>
  <si>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</si>
  <si>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</si>
  <si>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</si>
  <si>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</si>
  <si>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</si>
  <si>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</si>
  <si>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</si>
  <si>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</si>
  <si>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</si>
  <si>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</si>
  <si>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</si>
  <si>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</si>
  <si>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</si>
  <si>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</si>
  <si>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</si>
  <si>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</si>
  <si>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</si>
  <si>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</si>
  <si>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</si>
  <si>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</si>
  <si>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</si>
  <si>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</si>
  <si>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</si>
  <si>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</si>
  <si>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</si>
  <si>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</si>
  <si>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</si>
  <si>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</si>
  <si>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</si>
  <si>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</si>
  <si>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</si>
  <si>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</si>
  <si>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</si>
  <si>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</si>
  <si>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</si>
  <si>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</si>
  <si>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</si>
  <si>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</si>
  <si>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</si>
  <si>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</si>
  <si>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</si>
  <si>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</si>
  <si>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</si>
  <si>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</si>
  <si>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</si>
  <si>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</si>
  <si>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</si>
  <si>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</si>
  <si>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</si>
  <si>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</si>
  <si>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</si>
  <si>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</si>
  <si>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</si>
  <si>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</si>
  <si>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</si>
  <si>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</si>
  <si>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</si>
  <si>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</si>
  <si>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</si>
  <si>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</si>
  <si>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</si>
  <si>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</si>
  <si>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</si>
  <si>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</si>
  <si>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</si>
  <si>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</si>
  <si>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</si>
  <si>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</si>
  <si>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</si>
  <si>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</si>
  <si>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</si>
  <si>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</si>
  <si>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</si>
  <si>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</si>
  <si>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</si>
  <si>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</si>
  <si>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</si>
  <si>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</si>
  <si>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</si>
  <si>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</si>
  <si>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</si>
  <si>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</si>
  <si>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</si>
  <si>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</si>
  <si>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</si>
  <si>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</si>
  <si>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</si>
  <si>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</si>
  <si>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</si>
  <si>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</si>
  <si>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</si>
  <si>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</si>
  <si>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</si>
  <si>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</si>
  <si>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</si>
  <si>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</si>
  <si>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</si>
  <si>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</si>
  <si>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</si>
  <si>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</si>
  <si>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</si>
  <si>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</si>
  <si>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</si>
  <si>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</si>
  <si>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</si>
  <si>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</si>
  <si>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</si>
  <si>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</si>
  <si>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</si>
  <si>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</si>
  <si>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</si>
  <si>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</si>
  <si>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</si>
  <si>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</si>
  <si>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</si>
  <si>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</si>
  <si>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</si>
  <si>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</si>
  <si>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</si>
  <si>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</si>
  <si>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</si>
  <si>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</si>
  <si>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</si>
  <si>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</si>
  <si>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</si>
  <si>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</si>
  <si>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</si>
  <si>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</si>
  <si>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</si>
  <si>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</si>
  <si>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</si>
  <si>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</si>
  <si>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</si>
  <si>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</si>
  <si>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</si>
  <si>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</si>
  <si>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</si>
  <si>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</si>
  <si>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</si>
  <si>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</si>
  <si>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</si>
  <si>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</si>
  <si>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</si>
  <si>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</si>
  <si>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</si>
  <si>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</si>
  <si>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</si>
  <si>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</si>
  <si>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</si>
  <si>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</si>
  <si>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</si>
  <si>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</si>
  <si>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</si>
  <si>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</si>
  <si>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</si>
  <si>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</si>
  <si>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</si>
  <si>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</si>
  <si>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</si>
  <si>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</si>
  <si>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</si>
  <si>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</si>
  <si>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</si>
  <si>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</si>
  <si>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</si>
  <si>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</si>
  <si>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</si>
  <si>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</si>
  <si>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</si>
  <si>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</si>
  <si>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</si>
  <si>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</si>
  <si>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</si>
  <si>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</si>
  <si>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</si>
  <si>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</si>
  <si>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</si>
  <si>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</si>
  <si>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</si>
  <si>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</si>
  <si>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</si>
  <si>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</si>
  <si>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</si>
  <si>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</si>
  <si>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</si>
  <si>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</si>
  <si>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</si>
  <si>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</si>
  <si>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</si>
  <si>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</si>
  <si>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</si>
  <si>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</si>
  <si>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</si>
  <si>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</si>
  <si>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</si>
  <si>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</si>
  <si>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</si>
  <si>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</si>
  <si>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</si>
  <si>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</si>
  <si>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</si>
  <si>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</si>
  <si>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</si>
  <si>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</si>
  <si>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</si>
  <si>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</si>
  <si>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</si>
  <si>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</si>
  <si>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</si>
  <si>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</si>
  <si>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</si>
  <si>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</si>
  <si>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</si>
  <si>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</si>
  <si>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</si>
  <si>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</si>
  <si>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</si>
  <si>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</si>
  <si>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</si>
  <si>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</si>
  <si>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</si>
  <si>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</si>
  <si>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</si>
  <si>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</si>
  <si>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</si>
  <si>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</si>
  <si>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</si>
  <si>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</si>
  <si>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</si>
  <si>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</si>
  <si>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</si>
  <si>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</si>
  <si>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</si>
  <si>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</si>
  <si>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</si>
  <si>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</si>
  <si>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</si>
  <si>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</si>
  <si>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</si>
  <si>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</si>
  <si>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</si>
  <si>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</si>
  <si>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</si>
  <si>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</si>
  <si>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</si>
  <si>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</si>
  <si>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</si>
  <si>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</si>
  <si>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</si>
  <si>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</si>
  <si>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</si>
  <si>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</si>
  <si>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</si>
  <si>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</si>
  <si>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</si>
  <si>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</si>
  <si>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</si>
  <si>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</si>
  <si>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</si>
  <si>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</si>
  <si>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</si>
  <si>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</si>
  <si>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</si>
  <si>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</si>
  <si>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</si>
  <si>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</si>
  <si>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</si>
  <si>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</si>
  <si>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</si>
  <si>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</si>
  <si>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</si>
  <si>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</si>
  <si>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</si>
  <si>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</si>
  <si>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</si>
  <si>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</si>
  <si>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</si>
  <si>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</si>
  <si>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</si>
  <si>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</si>
  <si>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</si>
  <si>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</si>
  <si>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</si>
  <si>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</si>
  <si>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</si>
  <si>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</si>
  <si>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</si>
  <si>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</si>
  <si>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</si>
  <si>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</si>
  <si>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</si>
  <si>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</si>
  <si>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</si>
  <si>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</si>
  <si>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</si>
  <si>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</si>
  <si>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</si>
  <si>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</si>
  <si>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</si>
  <si>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</si>
  <si>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</si>
  <si>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</si>
  <si>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</si>
  <si>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</si>
  <si>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</si>
  <si>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</si>
  <si>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</si>
  <si>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</si>
  <si>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</si>
  <si>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</si>
  <si>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</si>
  <si>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</si>
  <si>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</si>
  <si>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</si>
  <si>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</si>
  <si>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</si>
  <si>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</si>
  <si>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</si>
  <si>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</si>
  <si>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</si>
  <si>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</si>
  <si>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</si>
  <si>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</si>
  <si>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</si>
  <si>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</si>
  <si>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</si>
  <si>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</si>
  <si>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</si>
  <si>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</si>
  <si>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</si>
  <si>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</si>
  <si>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</si>
  <si>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</si>
  <si>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</si>
  <si>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</si>
  <si>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</si>
  <si>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</si>
  <si>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</si>
  <si>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</si>
  <si>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</si>
  <si>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</si>
  <si>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</si>
  <si>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</si>
  <si>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</si>
  <si>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</si>
  <si>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</si>
  <si>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</si>
  <si>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</si>
  <si>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</si>
  <si>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</si>
  <si>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</si>
  <si>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</si>
  <si>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</si>
  <si>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</si>
  <si>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</si>
  <si>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</si>
  <si>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</si>
  <si>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</si>
  <si>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</si>
  <si>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</si>
  <si>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</si>
  <si>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</si>
  <si>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</si>
  <si>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</si>
  <si>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</si>
  <si>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</si>
  <si>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</si>
  <si>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</si>
  <si>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</si>
  <si>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</si>
  <si>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</si>
  <si>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</si>
  <si>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</si>
  <si>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</si>
  <si>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</si>
  <si>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</si>
  <si>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</si>
  <si>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</si>
  <si>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</si>
  <si>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</si>
  <si>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</si>
  <si>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</si>
  <si>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</si>
  <si>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</si>
  <si>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</si>
  <si>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</si>
  <si>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</si>
  <si>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</si>
  <si>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</si>
  <si>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</si>
  <si>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</si>
  <si>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</si>
  <si>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</si>
  <si>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</si>
  <si>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</si>
  <si>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</si>
  <si>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</si>
  <si>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</si>
  <si>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</si>
  <si>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</si>
  <si>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</si>
  <si>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</si>
  <si>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</si>
  <si>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</si>
  <si>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</si>
  <si>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</si>
  <si>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</si>
  <si>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</si>
  <si>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</si>
  <si>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</si>
  <si>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</si>
  <si>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</si>
  <si>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</si>
  <si>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</si>
  <si>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</si>
  <si>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</si>
  <si>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</si>
  <si>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</si>
  <si>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</si>
  <si>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</si>
  <si>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</si>
  <si>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</si>
  <si>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</si>
  <si>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</si>
  <si>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</si>
  <si>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</si>
  <si>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</si>
  <si>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</si>
  <si>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</si>
  <si>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</si>
  <si>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</si>
  <si>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</si>
  <si>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</si>
  <si>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</si>
  <si>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</si>
  <si>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</si>
  <si>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</si>
  <si>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</si>
  <si>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</si>
  <si>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</si>
  <si>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</si>
  <si>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</si>
  <si>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</si>
  <si>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</si>
  <si>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</si>
  <si>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</si>
  <si>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</si>
  <si>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</si>
  <si>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</si>
  <si>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</si>
  <si>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</si>
  <si>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</si>
  <si>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</si>
  <si>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</si>
  <si>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</si>
  <si>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</si>
  <si>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</si>
  <si>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</si>
  <si>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</si>
  <si>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</si>
  <si>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</si>
  <si>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</si>
  <si>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</si>
  <si>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</si>
  <si>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</si>
  <si>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</si>
  <si>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</si>
  <si>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</si>
  <si>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</si>
  <si>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</si>
  <si>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</si>
  <si>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</si>
  <si>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</si>
  <si>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</si>
  <si>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</si>
  <si>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</si>
  <si>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</si>
  <si>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</si>
  <si>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</si>
  <si>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</si>
  <si>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</si>
  <si>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</si>
  <si>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</si>
  <si>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</si>
  <si>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</si>
  <si>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</si>
  <si>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</si>
  <si>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</si>
  <si>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</si>
  <si>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</si>
  <si>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</si>
  <si>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</si>
  <si>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</si>
  <si>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</si>
  <si>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</si>
  <si>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</si>
  <si>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</si>
  <si>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</si>
  <si>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</si>
  <si>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</si>
  <si>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</si>
  <si>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</si>
  <si>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</si>
  <si>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</si>
  <si>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</si>
  <si>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</si>
  <si>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</si>
  <si>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</si>
  <si>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</si>
  <si>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</si>
  <si>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</si>
  <si>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</si>
  <si>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</si>
  <si>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</si>
  <si>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</si>
  <si>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</si>
  <si>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</si>
  <si>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</si>
  <si>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</si>
  <si>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</si>
  <si>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</si>
  <si>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</si>
  <si>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</si>
  <si>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</si>
  <si>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</si>
  <si>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</si>
  <si>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</si>
  <si>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</si>
  <si>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</si>
  <si>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</si>
  <si>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</si>
  <si>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</si>
  <si>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</si>
  <si>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</si>
  <si>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</si>
  <si>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</si>
  <si>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</si>
  <si>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</si>
  <si>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</si>
  <si>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</si>
  <si>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</si>
  <si>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</si>
  <si>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</si>
  <si>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</si>
  <si>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</si>
  <si>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</si>
  <si>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</si>
  <si>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</si>
  <si>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</si>
  <si>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</si>
  <si>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</si>
  <si>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</si>
  <si>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</si>
  <si>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</si>
  <si>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</si>
  <si>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</si>
  <si>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</si>
  <si>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</si>
  <si>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</si>
  <si>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</si>
  <si>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</si>
  <si>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</si>
  <si>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</si>
  <si>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</si>
  <si>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</si>
  <si>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</si>
  <si>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</si>
  <si>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</si>
  <si>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</si>
  <si>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</si>
  <si>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</si>
  <si>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</si>
  <si>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</si>
  <si>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</si>
  <si>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</si>
  <si>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</si>
  <si>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</si>
  <si>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</si>
  <si>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</si>
  <si>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</si>
  <si>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</si>
  <si>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</si>
  <si>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</si>
  <si>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</si>
  <si>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</si>
  <si>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</si>
  <si>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</si>
  <si>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</si>
  <si>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</si>
  <si>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</si>
  <si>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</si>
  <si>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</si>
  <si>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</si>
  <si>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</si>
  <si>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</si>
  <si>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</si>
  <si>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</si>
  <si>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</si>
  <si>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</si>
  <si>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</si>
  <si>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</si>
  <si>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</si>
  <si>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</si>
  <si>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</si>
  <si>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</si>
  <si>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</si>
  <si>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</si>
  <si>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</si>
  <si>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</si>
  <si>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</si>
  <si>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</si>
  <si>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</si>
  <si>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</si>
  <si>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</si>
  <si>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</si>
  <si>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</si>
  <si>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</si>
  <si>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</si>
  <si>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</si>
  <si>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</si>
  <si>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</si>
  <si>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</si>
  <si>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</si>
  <si>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</si>
  <si>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</si>
  <si>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</si>
  <si>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</si>
  <si>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</si>
  <si>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</si>
  <si>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</si>
  <si>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</si>
  <si>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</si>
  <si>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</si>
  <si>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</si>
  <si>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</si>
  <si>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</si>
  <si>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</si>
  <si>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</si>
  <si>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</si>
  <si>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</si>
  <si>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</si>
  <si>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</si>
  <si>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</si>
  <si>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</si>
  <si>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</si>
  <si>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</si>
  <si>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</si>
  <si>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</si>
  <si>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</si>
  <si>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</si>
  <si>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</si>
  <si>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</si>
  <si>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</si>
  <si>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</si>
  <si>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</si>
  <si>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</si>
  <si>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</si>
  <si>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</si>
  <si>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</si>
  <si>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</si>
  <si>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</si>
  <si>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</si>
  <si>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</si>
  <si>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</si>
  <si>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</si>
  <si>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</si>
  <si>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</si>
  <si>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</si>
  <si>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</si>
  <si>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</si>
  <si>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</si>
  <si>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</si>
  <si>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</si>
  <si>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</si>
  <si>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</si>
  <si>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</si>
  <si>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</si>
  <si>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</si>
  <si>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</si>
  <si>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</si>
  <si>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</si>
  <si>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</si>
  <si>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</si>
  <si>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</si>
  <si>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</si>
  <si>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</si>
  <si>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</si>
  <si>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</si>
  <si>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</si>
  <si>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</si>
  <si>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</si>
  <si>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</si>
  <si>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</si>
  <si>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</si>
  <si>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</si>
  <si>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</si>
  <si>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</si>
  <si>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</si>
  <si>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</si>
  <si>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</si>
  <si>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</si>
  <si>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</si>
  <si>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</si>
  <si>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</si>
  <si>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</si>
  <si>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</si>
  <si>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</si>
  <si>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</si>
  <si>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</si>
  <si>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</si>
  <si>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</si>
  <si>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</si>
  <si>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</si>
  <si>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</si>
  <si>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</si>
  <si>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</si>
  <si>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</si>
  <si>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</si>
  <si>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</si>
  <si>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</si>
  <si>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</si>
  <si>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</si>
  <si>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</si>
  <si>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</si>
  <si>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</si>
  <si>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</si>
  <si>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</si>
  <si>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</si>
  <si>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</si>
  <si>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</si>
  <si>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</si>
  <si>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</si>
  <si>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</si>
  <si>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</si>
  <si>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</si>
  <si>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</si>
  <si>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</si>
  <si>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</si>
  <si>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</si>
  <si>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</si>
  <si>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</si>
  <si>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</si>
  <si>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</si>
  <si>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</si>
  <si>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</si>
  <si>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</si>
  <si>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</si>
  <si>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</si>
  <si>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</si>
  <si>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</si>
  <si>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</si>
  <si>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</si>
  <si>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</si>
  <si>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</si>
  <si>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</si>
  <si>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</si>
  <si>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</si>
  <si>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</si>
  <si>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</si>
  <si>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</si>
  <si>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</si>
  <si>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</si>
  <si>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</si>
  <si>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</si>
  <si>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</si>
  <si>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</si>
  <si>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</si>
  <si>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</si>
  <si>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</si>
  <si>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</si>
  <si>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</si>
  <si>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</si>
  <si>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</si>
  <si>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</si>
  <si>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</si>
  <si>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</si>
  <si>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</si>
  <si>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</si>
  <si>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</si>
  <si>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</si>
  <si>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</si>
  <si>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</si>
  <si>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</si>
  <si>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</si>
  <si>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</si>
  <si>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</si>
  <si>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</si>
  <si>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</si>
  <si>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</si>
  <si>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</si>
  <si>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</si>
  <si>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</si>
  <si>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</si>
  <si>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</si>
  <si>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</si>
  <si>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</si>
  <si>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</si>
  <si>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</si>
  <si>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</si>
  <si>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</si>
  <si>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</si>
  <si>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</si>
  <si>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</si>
  <si>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</si>
  <si>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</si>
  <si>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</si>
  <si>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</si>
  <si>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</si>
  <si>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</si>
  <si>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</si>
  <si>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</si>
  <si>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</si>
  <si>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</si>
  <si>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</si>
  <si>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</si>
  <si>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</si>
  <si>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</si>
  <si>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</si>
  <si>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</si>
  <si>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</si>
  <si>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</si>
  <si>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</si>
  <si>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</si>
  <si>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</si>
  <si>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</si>
  <si>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</si>
  <si>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</si>
  <si>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</si>
  <si>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</si>
  <si>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</si>
  <si>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</si>
  <si>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</si>
  <si>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</si>
  <si>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</si>
  <si>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</si>
  <si>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</si>
  <si>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</si>
  <si>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</si>
  <si>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</si>
  <si>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</si>
  <si>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</si>
  <si>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</si>
  <si>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</si>
  <si>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</si>
  <si>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</si>
  <si>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</si>
  <si>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</si>
  <si>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</si>
  <si>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</si>
  <si>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</si>
  <si>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</si>
  <si>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</si>
  <si>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</si>
  <si>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</si>
  <si>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</si>
  <si>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</si>
  <si>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</si>
  <si>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</si>
  <si>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</si>
  <si>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</si>
  <si>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</si>
  <si>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</si>
  <si>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</si>
  <si>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</si>
  <si>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</si>
  <si>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</si>
  <si>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</si>
  <si>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</si>
  <si>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</si>
  <si>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</si>
  <si>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</si>
  <si>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</si>
  <si>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</si>
  <si>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</si>
  <si>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</si>
  <si>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</si>
  <si>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</si>
  <si>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</si>
  <si>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</si>
  <si>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</si>
  <si>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</si>
  <si>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</si>
  <si>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</si>
  <si>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</si>
  <si>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</si>
  <si>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</si>
  <si>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</si>
  <si>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</si>
  <si>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</si>
  <si>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</si>
  <si>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</si>
  <si>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</si>
  <si>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</si>
  <si>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</si>
  <si>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</si>
  <si>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</si>
  <si>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</si>
  <si>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</si>
  <si>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</si>
  <si>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</si>
  <si>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</si>
  <si>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</si>
  <si>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</si>
  <si>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</si>
  <si>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</si>
  <si>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</si>
  <si>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</si>
  <si>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</si>
  <si>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</si>
  <si>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</si>
  <si>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</si>
  <si>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</si>
  <si>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</si>
  <si>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</si>
  <si>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</si>
  <si>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</si>
  <si>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</si>
  <si>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</si>
  <si>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</si>
  <si>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</si>
  <si>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</si>
  <si>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</si>
  <si>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</si>
  <si>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</si>
  <si>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</si>
  <si>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</si>
  <si>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</si>
  <si>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</si>
  <si>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</si>
  <si>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</si>
  <si>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</si>
  <si>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</si>
  <si>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</si>
  <si>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</si>
  <si>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</si>
  <si>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</si>
  <si>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</si>
  <si>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</si>
  <si>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</si>
  <si>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</si>
  <si>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</si>
  <si>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</si>
  <si>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</si>
  <si>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</si>
  <si>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</si>
  <si>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</si>
  <si>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</si>
  <si>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</si>
  <si>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</si>
  <si>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</si>
  <si>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</si>
  <si>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</si>
  <si>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</si>
  <si>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</si>
  <si>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</si>
  <si>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</si>
  <si>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</si>
  <si>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</si>
  <si>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</si>
  <si>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</si>
  <si>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</si>
  <si>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</si>
  <si>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</si>
  <si>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</si>
  <si>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</si>
  <si>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</si>
  <si>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</si>
  <si>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</si>
  <si>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</si>
  <si>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</si>
  <si>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</si>
  <si>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</si>
  <si>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</si>
  <si>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</si>
  <si>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</si>
  <si>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</si>
  <si>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</si>
  <si>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</si>
  <si>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</si>
  <si>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</si>
  <si>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</si>
  <si>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</si>
  <si>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</si>
  <si>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</si>
  <si>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</si>
  <si>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</si>
  <si>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</si>
  <si>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</si>
  <si>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</si>
  <si>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</si>
  <si>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</si>
  <si>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</si>
  <si>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</si>
  <si>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</si>
  <si>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</si>
  <si>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</si>
  <si>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</si>
  <si>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</si>
  <si>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</si>
  <si>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</si>
  <si>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</si>
  <si>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</si>
  <si>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</si>
  <si>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</si>
  <si>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</si>
  <si>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</si>
  <si>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</si>
  <si>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</si>
  <si>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</si>
  <si>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</si>
  <si>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</si>
  <si>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</si>
  <si>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</si>
  <si>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</si>
  <si>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</si>
  <si>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</si>
  <si>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</si>
  <si>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</si>
  <si>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</si>
  <si>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</si>
  <si>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</si>
  <si>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</si>
  <si>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</si>
  <si>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</si>
  <si>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</si>
  <si>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</si>
  <si>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</si>
  <si>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</si>
  <si>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</si>
  <si>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</si>
  <si>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</si>
  <si>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</si>
  <si>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</si>
  <si>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</si>
  <si>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</si>
  <si>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</si>
  <si>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</si>
  <si>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</si>
  <si>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</si>
  <si>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</si>
  <si>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</si>
  <si>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</si>
  <si>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</si>
  <si>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</si>
  <si>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</si>
  <si>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</si>
  <si>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</si>
  <si>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</si>
  <si>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</si>
  <si>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</si>
  <si>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</si>
  <si>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</si>
  <si>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</si>
  <si>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</si>
  <si>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</si>
  <si>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</si>
  <si>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</si>
  <si>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</si>
  <si>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</si>
  <si>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</si>
  <si>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</si>
  <si>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</si>
  <si>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</si>
  <si>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</si>
  <si>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</si>
  <si>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</si>
  <si>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</si>
  <si>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</si>
  <si>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</si>
  <si>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</si>
  <si>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</si>
  <si>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</si>
  <si>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</si>
  <si>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</si>
  <si>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</si>
  <si>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</si>
  <si>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</si>
  <si>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</si>
  <si>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</si>
  <si>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</si>
  <si>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</si>
  <si>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</si>
  <si>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</si>
  <si>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</si>
  <si>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</si>
  <si>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</si>
  <si>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</si>
  <si>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</si>
  <si>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</si>
  <si>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</si>
  <si>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</si>
  <si>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</si>
  <si>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</si>
  <si>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</si>
  <si>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</si>
  <si>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</si>
  <si>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</si>
  <si>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</si>
  <si>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</si>
  <si>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</si>
  <si>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</si>
  <si>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</si>
  <si>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</si>
  <si>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</si>
  <si>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</si>
  <si>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</si>
  <si>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</si>
  <si>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</si>
  <si>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</si>
  <si>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</si>
  <si>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</si>
  <si>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</si>
  <si>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</si>
  <si>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</si>
  <si>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</si>
  <si>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</si>
  <si>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</si>
  <si>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</si>
  <si>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</si>
  <si>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</si>
  <si>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</si>
  <si>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</si>
  <si>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</si>
  <si>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</si>
  <si>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</si>
  <si>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</si>
  <si>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</si>
  <si>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</si>
  <si>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</si>
  <si>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</si>
  <si>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</si>
  <si>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</si>
  <si>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</si>
  <si>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</si>
  <si>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</si>
  <si>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</si>
  <si>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</si>
  <si>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</si>
  <si>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</si>
  <si>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</si>
  <si>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</si>
  <si>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</si>
  <si>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</si>
  <si>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</si>
  <si>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</si>
  <si>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</si>
  <si>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</si>
  <si>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</si>
  <si>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</si>
  <si>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</si>
  <si>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</si>
  <si>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</si>
  <si>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</si>
  <si>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</si>
  <si>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</si>
  <si>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</si>
  <si>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</si>
  <si>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</si>
  <si>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</si>
  <si>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</si>
  <si>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</si>
  <si>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</si>
  <si>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</si>
  <si>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</si>
  <si>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</si>
  <si>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</si>
  <si>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</si>
  <si>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</si>
  <si>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</si>
  <si>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</si>
  <si>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</si>
  <si>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</si>
  <si>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</si>
  <si>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</si>
  <si>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</si>
  <si>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</si>
  <si>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</si>
  <si>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</si>
  <si>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</si>
  <si>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</si>
  <si>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</si>
  <si>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</si>
  <si>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</si>
  <si>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</si>
  <si>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</si>
  <si>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</si>
  <si>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</si>
  <si>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</si>
  <si>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</si>
  <si>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</si>
  <si>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</si>
  <si>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</si>
  <si>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</si>
  <si>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</si>
  <si>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</si>
  <si>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</si>
  <si>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</si>
  <si>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</si>
  <si>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</si>
  <si>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</si>
  <si>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</si>
  <si>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</si>
  <si>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</si>
  <si>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</si>
  <si>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</si>
  <si>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</si>
  <si>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</si>
  <si>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</si>
  <si>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</si>
  <si>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</si>
  <si>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</si>
  <si>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</si>
  <si>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</si>
  <si>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</si>
  <si>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</si>
  <si>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</si>
  <si>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</si>
  <si>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</si>
  <si>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</si>
  <si>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</si>
  <si>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</si>
  <si>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</si>
  <si>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</si>
  <si>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</si>
  <si>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</si>
  <si>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</si>
  <si>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</si>
  <si>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</si>
  <si>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</si>
  <si>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</si>
  <si>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</si>
  <si>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</si>
  <si>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</si>
  <si>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</si>
  <si>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</si>
  <si>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</si>
  <si>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</si>
  <si>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</si>
  <si>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</si>
  <si>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</si>
  <si>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</si>
  <si>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</si>
  <si>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</si>
  <si>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</si>
  <si>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</si>
  <si>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</si>
  <si>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</si>
  <si>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</si>
  <si>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</si>
  <si>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</si>
  <si>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</si>
  <si>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</si>
  <si>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</si>
  <si>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</si>
  <si>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</si>
  <si>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</si>
  <si>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</si>
  <si>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</si>
  <si>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</si>
  <si>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</si>
  <si>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</si>
  <si>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</si>
  <si>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</si>
  <si>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</si>
  <si>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</si>
  <si>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</si>
  <si>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</si>
  <si>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</si>
  <si>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</si>
  <si>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</si>
  <si>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</si>
  <si>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</si>
  <si>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</si>
  <si>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</si>
  <si>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</si>
  <si>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</si>
  <si>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</si>
  <si>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</si>
  <si>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</si>
  <si>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</si>
  <si>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</si>
  <si>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</si>
  <si>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</si>
  <si>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</si>
  <si>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</si>
  <si>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</si>
  <si>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</si>
  <si>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</si>
  <si>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</si>
  <si>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</si>
  <si>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</si>
  <si>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</si>
  <si>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</si>
  <si>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</si>
  <si>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</si>
  <si>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</si>
  <si>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</si>
  <si>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</si>
  <si>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</si>
  <si>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</si>
  <si>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</si>
  <si>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</si>
  <si>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</si>
  <si>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</si>
  <si>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</si>
  <si>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</si>
  <si>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</si>
  <si>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</si>
  <si>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</si>
  <si>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</si>
  <si>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</si>
  <si>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</si>
  <si>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</si>
  <si>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</si>
  <si>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</si>
  <si>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</si>
  <si>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</si>
  <si>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</si>
  <si>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</si>
  <si>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</si>
  <si>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</si>
  <si>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</si>
  <si>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</si>
  <si>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</si>
  <si>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</si>
  <si>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</si>
  <si>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</si>
  <si>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</si>
  <si>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</si>
  <si>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</si>
  <si>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</si>
  <si>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</si>
  <si>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</si>
  <si>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</si>
  <si>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</si>
  <si>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</si>
  <si>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</si>
  <si>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</si>
  <si>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</si>
  <si>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</si>
  <si>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</si>
  <si>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</si>
  <si>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</si>
  <si>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</si>
  <si>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</si>
  <si>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</si>
  <si>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</si>
  <si>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</si>
  <si>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</si>
  <si>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</si>
  <si>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</si>
  <si>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</si>
  <si>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</si>
  <si>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</si>
  <si>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</si>
  <si>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</si>
  <si>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</si>
  <si>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</si>
  <si>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</si>
  <si>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</si>
  <si>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</si>
  <si>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</si>
  <si>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</si>
  <si>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</si>
  <si>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</si>
  <si>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</si>
  <si>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</si>
  <si>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</si>
  <si>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</si>
  <si>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</si>
  <si>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</si>
  <si>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</si>
  <si>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</si>
  <si>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</si>
  <si>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</si>
  <si>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</si>
  <si>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</si>
  <si>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</si>
  <si>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</si>
  <si>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</si>
  <si>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</si>
  <si>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</si>
  <si>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</si>
  <si>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</si>
  <si>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</si>
  <si>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</si>
  <si>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</si>
  <si>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</si>
  <si>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</si>
  <si>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</si>
  <si>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</si>
  <si>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</si>
  <si>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</si>
  <si>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</si>
  <si>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</si>
  <si>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</si>
  <si>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</si>
  <si>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</si>
  <si>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</si>
  <si>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</si>
  <si>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</si>
  <si>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</si>
  <si>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</si>
  <si>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</si>
  <si>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</si>
  <si>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</si>
  <si>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</si>
  <si>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</si>
  <si>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</si>
  <si>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</si>
  <si>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</si>
  <si>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</si>
  <si>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</si>
  <si>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</si>
  <si>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</si>
  <si>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</si>
  <si>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</si>
  <si>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</si>
  <si>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</si>
  <si>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</si>
  <si>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</si>
  <si>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</si>
  <si>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</si>
  <si>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</si>
  <si>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</si>
  <si>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</si>
  <si>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</si>
  <si>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</si>
  <si>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</si>
  <si>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</si>
  <si>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</si>
  <si>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</si>
  <si>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</si>
  <si>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</si>
  <si>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</si>
  <si>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</si>
  <si>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</si>
  <si>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</si>
  <si>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</si>
  <si>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</si>
  <si>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</si>
  <si>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</si>
  <si>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</si>
  <si>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</si>
  <si>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</si>
  <si>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</si>
  <si>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</si>
  <si>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</si>
  <si>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</si>
  <si>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</si>
  <si>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</si>
  <si>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</si>
  <si>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</si>
  <si>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</si>
  <si>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</si>
  <si>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</si>
  <si>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</si>
  <si>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</si>
  <si>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</si>
  <si>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</si>
  <si>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</si>
  <si>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</si>
  <si>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</si>
  <si>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</si>
  <si>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</si>
  <si>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</si>
  <si>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</si>
  <si>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</si>
  <si>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</si>
  <si>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</si>
  <si>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</si>
  <si>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</si>
  <si>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</si>
  <si>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</si>
  <si>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</si>
  <si>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</si>
  <si>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</si>
  <si>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</si>
  <si>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</si>
  <si>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</si>
  <si>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</si>
  <si>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</si>
  <si>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</si>
  <si>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</si>
  <si>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</si>
  <si>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</si>
  <si>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</si>
  <si>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</si>
  <si>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</si>
  <si>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</si>
  <si>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</si>
  <si>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</si>
  <si>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</si>
  <si>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</si>
  <si>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</si>
  <si>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</si>
  <si>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</si>
  <si>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</si>
  <si>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</si>
  <si>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</si>
  <si>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</si>
  <si>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</si>
  <si>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</si>
  <si>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</si>
  <si>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</si>
  <si>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</si>
  <si>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</si>
  <si>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</si>
  <si>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</si>
  <si>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</si>
  <si>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</si>
  <si>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</si>
  <si>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</si>
  <si>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</si>
  <si>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</si>
  <si>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</si>
  <si>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</si>
  <si>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</si>
  <si>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</si>
  <si>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</si>
  <si>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</si>
  <si>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</si>
  <si>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</si>
  <si>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</si>
  <si>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</si>
  <si>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</si>
  <si>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</si>
  <si>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</si>
  <si>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</si>
  <si>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</si>
  <si>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</si>
  <si>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</si>
  <si>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</si>
  <si>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</si>
  <si>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</si>
  <si>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</si>
  <si>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</si>
  <si>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</si>
  <si>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</si>
  <si>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</si>
  <si>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</si>
  <si>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</si>
  <si>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</si>
  <si>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</si>
  <si>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</si>
  <si>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</si>
  <si>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</si>
  <si>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</si>
  <si>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</si>
  <si>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</si>
  <si>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</si>
  <si>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</si>
  <si>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</si>
  <si>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</si>
  <si>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</si>
  <si>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</si>
  <si>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</si>
  <si>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</si>
  <si>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</si>
  <si>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</si>
  <si>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</si>
  <si>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</si>
  <si>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</si>
  <si>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</si>
  <si>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</si>
  <si>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</si>
  <si>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</si>
  <si>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</si>
  <si>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</si>
  <si>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</si>
  <si>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</si>
  <si>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</si>
  <si>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</si>
  <si>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</si>
  <si>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</si>
  <si>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</si>
  <si>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</si>
  <si>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</si>
  <si>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</si>
  <si>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</si>
  <si>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</si>
  <si>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</si>
  <si>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</si>
  <si>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</si>
  <si>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</si>
  <si>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</si>
  <si>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</si>
  <si>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</si>
  <si>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</si>
  <si>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</si>
  <si>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</si>
  <si>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</si>
  <si>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</si>
  <si>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</si>
  <si>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</si>
  <si>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</si>
  <si>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</si>
  <si>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</si>
  <si>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</si>
  <si>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</si>
  <si>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</si>
  <si>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</si>
  <si>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</si>
  <si>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</si>
  <si>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</si>
  <si>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</si>
  <si>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</si>
  <si>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</si>
  <si>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</si>
  <si>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</si>
  <si>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</si>
  <si>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</si>
  <si>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</si>
  <si>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</si>
  <si>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</si>
  <si>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</si>
  <si>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</si>
  <si>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</si>
  <si>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</si>
  <si>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</si>
  <si>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</si>
  <si>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</si>
  <si>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</si>
  <si>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</si>
  <si>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</si>
  <si>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</si>
  <si>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</si>
  <si>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</si>
  <si>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</si>
  <si>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</si>
  <si>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</si>
  <si>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</si>
  <si>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</si>
  <si>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</si>
  <si>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</si>
  <si>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</si>
  <si>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</si>
  <si>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</si>
  <si>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</si>
  <si>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</si>
  <si>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</si>
  <si>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</si>
  <si>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</si>
  <si>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</si>
  <si>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</si>
  <si>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</si>
  <si>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</si>
  <si>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</si>
  <si>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</si>
  <si>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</si>
  <si>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</si>
  <si>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</si>
  <si>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</si>
  <si>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</si>
  <si>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</si>
  <si>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</si>
  <si>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</si>
  <si>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</si>
  <si>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</si>
  <si>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</si>
  <si>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</si>
  <si>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</si>
  <si>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</si>
  <si>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</si>
  <si>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</si>
  <si>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</si>
  <si>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</si>
  <si>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</si>
  <si>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</si>
  <si>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</si>
  <si>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</si>
  <si>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</si>
  <si>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</si>
  <si>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</si>
  <si>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</si>
  <si>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</si>
  <si>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</si>
  <si>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</si>
  <si>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</si>
  <si>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</si>
  <si>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</si>
  <si>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</si>
  <si>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</si>
  <si>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</si>
  <si>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</si>
  <si>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</si>
  <si>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</si>
  <si>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</si>
  <si>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</si>
  <si>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</si>
  <si>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</si>
  <si>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</si>
  <si>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</si>
  <si>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</si>
  <si>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</si>
  <si>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</si>
  <si>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</si>
  <si>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</si>
  <si>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</si>
  <si>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</si>
  <si>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</si>
  <si>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</si>
  <si>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</si>
  <si>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</si>
  <si>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</si>
  <si>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</si>
  <si>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</si>
  <si>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</si>
  <si>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</si>
  <si>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</si>
  <si>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</si>
  <si>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</si>
  <si>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</si>
  <si>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</si>
  <si>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</si>
  <si>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</si>
  <si>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</si>
  <si>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</si>
  <si>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</si>
  <si>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</si>
  <si>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</si>
  <si>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</si>
  <si>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</si>
  <si>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</si>
  <si>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</si>
  <si>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</si>
  <si>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</si>
  <si>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</si>
  <si>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</si>
  <si>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</si>
  <si>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</si>
  <si>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</si>
  <si>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</si>
  <si>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</si>
  <si>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</si>
  <si>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</si>
  <si>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</si>
  <si>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</si>
  <si>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</si>
  <si>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</si>
  <si>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</si>
  <si>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</si>
  <si>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</si>
  <si>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</si>
  <si>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</si>
  <si>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</si>
  <si>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</si>
  <si>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</si>
  <si>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</si>
  <si>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</si>
  <si>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</si>
  <si>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</si>
  <si>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</si>
  <si>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</si>
  <si>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</si>
  <si>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</si>
  <si>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</si>
  <si>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</si>
  <si>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</si>
  <si>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</si>
  <si>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</si>
  <si>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</si>
  <si>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</si>
  <si>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</si>
  <si>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</si>
  <si>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</si>
  <si>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</si>
  <si>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</si>
  <si>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</si>
  <si>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</si>
  <si>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</si>
  <si>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</si>
  <si>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</si>
  <si>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</si>
  <si>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</si>
  <si>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</si>
  <si>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</si>
  <si>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</si>
  <si>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</si>
  <si>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</si>
  <si>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</si>
  <si>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</si>
  <si>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</si>
  <si>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</si>
  <si>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</si>
  <si>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</si>
  <si>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</si>
  <si>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</si>
  <si>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</si>
  <si>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</si>
  <si>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</si>
  <si>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</si>
  <si>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</si>
  <si>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</si>
  <si>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</si>
  <si>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</si>
  <si>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</si>
  <si>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</si>
  <si>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</si>
  <si>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</si>
  <si>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</si>
  <si>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</si>
  <si>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</si>
  <si>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</si>
  <si>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</si>
  <si>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</si>
  <si>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</si>
  <si>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</si>
  <si>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</si>
  <si>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</si>
  <si>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</si>
  <si>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</si>
  <si>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</si>
  <si>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</si>
  <si>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</si>
  <si>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</si>
  <si>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</si>
  <si>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</si>
  <si>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</si>
  <si>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</si>
  <si>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</si>
  <si>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</si>
  <si>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</si>
  <si>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</si>
  <si>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</si>
  <si>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</si>
  <si>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</si>
  <si>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</si>
  <si>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</si>
  <si>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</si>
  <si>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</si>
  <si>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</si>
  <si>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</si>
  <si>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</si>
  <si>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</si>
  <si>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</si>
  <si>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</si>
  <si>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</si>
  <si>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</si>
  <si>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</si>
  <si>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</si>
  <si>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</si>
  <si>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</si>
  <si>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</si>
  <si>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</si>
  <si>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</si>
  <si>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</si>
  <si>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</si>
  <si>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</si>
  <si>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</si>
  <si>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</si>
  <si>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</si>
  <si>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</si>
  <si>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</si>
  <si>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</si>
  <si>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</si>
  <si>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</si>
  <si>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</si>
  <si>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</si>
  <si>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</si>
  <si>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</si>
  <si>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</si>
  <si>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</si>
  <si>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</si>
  <si>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</si>
  <si>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</si>
  <si>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</si>
  <si>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</si>
  <si>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</si>
  <si>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</si>
  <si>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</si>
  <si>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</si>
  <si>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</si>
  <si>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</si>
  <si>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</si>
  <si>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</si>
  <si>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</si>
  <si>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</si>
  <si>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</si>
  <si>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</si>
  <si>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</si>
  <si>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</si>
  <si>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</si>
  <si>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</si>
  <si>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</si>
  <si>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</si>
  <si>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</si>
  <si>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</si>
  <si>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</si>
  <si>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</si>
  <si>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</si>
  <si>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</si>
  <si>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</si>
  <si>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</si>
  <si>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</si>
  <si>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</si>
  <si>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</si>
  <si>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</si>
  <si>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</si>
  <si>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</si>
  <si>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</si>
  <si>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</si>
  <si>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</si>
  <si>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</si>
  <si>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</si>
  <si>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</si>
  <si>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</si>
  <si>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</si>
  <si>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</si>
  <si>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</si>
  <si>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</si>
  <si>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</si>
  <si>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</si>
  <si>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</si>
  <si>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</si>
  <si>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</si>
  <si>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</si>
  <si>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</si>
  <si>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</si>
  <si>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</si>
  <si>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</si>
  <si>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</si>
  <si>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</si>
  <si>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</si>
  <si>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</si>
  <si>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</si>
  <si>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</si>
  <si>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</si>
  <si>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</si>
  <si>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</si>
  <si>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</si>
  <si>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</si>
  <si>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</si>
  <si>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</si>
  <si>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</si>
  <si>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</si>
  <si>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</si>
  <si>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</si>
  <si>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</si>
  <si>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</si>
  <si>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</si>
  <si>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</si>
  <si>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</si>
  <si>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</si>
  <si>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</si>
  <si>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</si>
  <si>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</si>
  <si>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</si>
  <si>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</si>
  <si>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</si>
  <si>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</si>
  <si>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</si>
  <si>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</si>
  <si>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</si>
  <si>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</si>
  <si>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</si>
  <si>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</si>
  <si>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</si>
  <si>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</si>
  <si>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</si>
  <si>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</si>
  <si>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</si>
  <si>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</si>
  <si>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</si>
  <si>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</si>
  <si>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</si>
  <si>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</si>
  <si>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</si>
  <si>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</si>
  <si>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</si>
  <si>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</si>
  <si>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</si>
  <si>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</si>
  <si>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</si>
  <si>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</si>
  <si>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</si>
  <si>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</si>
  <si>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</si>
  <si>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</si>
  <si>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</si>
  <si>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</si>
  <si>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</si>
  <si>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</si>
  <si>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</si>
  <si>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</si>
  <si>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</si>
  <si>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</si>
  <si>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</si>
  <si>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</si>
  <si>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</si>
  <si>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</si>
  <si>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</si>
  <si>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</si>
  <si>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</si>
  <si>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</si>
  <si>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</si>
  <si>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</si>
  <si>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</si>
  <si>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</si>
  <si>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</si>
  <si>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</si>
  <si>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</si>
  <si>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</si>
  <si>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</si>
  <si>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</si>
  <si>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</si>
  <si>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</si>
  <si>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</si>
  <si>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</si>
  <si>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</si>
  <si>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</si>
  <si>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</si>
  <si>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</si>
  <si>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</si>
  <si>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</si>
  <si>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</si>
  <si>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</si>
  <si>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</si>
  <si>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</si>
  <si>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</si>
  <si>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</si>
  <si>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</si>
  <si>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</si>
  <si>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</si>
  <si>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</si>
  <si>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</si>
  <si>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</si>
  <si>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</si>
  <si>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</si>
  <si>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</si>
  <si>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</si>
  <si>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</si>
  <si>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</si>
  <si>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</si>
  <si>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</si>
  <si>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</si>
  <si>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</si>
  <si>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</si>
  <si>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</si>
  <si>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</si>
  <si>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</si>
  <si>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</si>
  <si>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</si>
  <si>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</si>
  <si>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</si>
  <si>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</si>
  <si>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</si>
  <si>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</si>
  <si>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</si>
  <si>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</si>
  <si>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</si>
  <si>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</si>
  <si>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</si>
  <si>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</si>
  <si>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</si>
  <si>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</si>
  <si>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</si>
  <si>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</si>
  <si>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</si>
  <si>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</si>
  <si>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</si>
  <si>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</si>
  <si>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</si>
  <si>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</si>
  <si>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</si>
  <si>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</si>
  <si>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</si>
  <si>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</si>
  <si>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</si>
  <si>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</si>
  <si>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</si>
  <si>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</si>
  <si>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</si>
  <si>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</si>
  <si>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</si>
  <si>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</si>
  <si>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</si>
  <si>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</si>
  <si>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</si>
  <si>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</si>
  <si>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</si>
  <si>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</si>
  <si>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</si>
  <si>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</si>
  <si>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</si>
  <si>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</si>
  <si>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</si>
  <si>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</si>
  <si>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</si>
  <si>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</si>
  <si>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</si>
  <si>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</si>
  <si>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</si>
  <si>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</si>
  <si>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</si>
  <si>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</si>
  <si>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</si>
  <si>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</si>
  <si>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</si>
  <si>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</si>
  <si>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</si>
  <si>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</si>
  <si>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</si>
  <si>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</si>
  <si>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</si>
  <si>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</si>
  <si>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</si>
  <si>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</si>
  <si>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</si>
  <si>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</si>
  <si>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</si>
  <si>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</si>
  <si>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</si>
  <si>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</si>
  <si>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</si>
  <si>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</si>
  <si>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</si>
  <si>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</si>
  <si>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</si>
  <si>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</si>
  <si>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</si>
  <si>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</si>
  <si>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</si>
  <si>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</si>
  <si>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</si>
  <si>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</si>
  <si>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</si>
  <si>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</si>
  <si>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</si>
  <si>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</si>
  <si>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</si>
  <si>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</si>
  <si>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</si>
  <si>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</si>
  <si>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</si>
  <si>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</si>
  <si>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</si>
  <si>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</si>
  <si>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</si>
  <si>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</si>
  <si>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</si>
  <si>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</si>
  <si>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</si>
  <si>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</si>
  <si>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</si>
  <si>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</si>
  <si>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</si>
  <si>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</si>
  <si>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</si>
  <si>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</si>
  <si>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</si>
  <si>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</si>
  <si>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</si>
  <si>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</si>
  <si>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</si>
  <si>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</si>
  <si>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</si>
  <si>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</si>
  <si>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</si>
  <si>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</si>
  <si>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</si>
  <si>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</si>
  <si>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</si>
  <si>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</si>
  <si>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</si>
  <si>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</si>
  <si>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</si>
  <si>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</si>
  <si>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</si>
  <si>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</si>
  <si>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</si>
  <si>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</si>
  <si>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</si>
  <si>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</si>
  <si>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</si>
  <si>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</si>
  <si>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</si>
  <si>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</si>
  <si>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</si>
  <si>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</si>
  <si>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</si>
  <si>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</si>
  <si>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</si>
  <si>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</si>
  <si>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</si>
  <si>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</si>
  <si>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</si>
  <si>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</si>
  <si>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</si>
  <si>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</si>
  <si>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</si>
  <si>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</si>
  <si>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</si>
  <si>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</si>
  <si>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</si>
  <si>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</si>
  <si>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</si>
  <si>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</si>
  <si>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</si>
  <si>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</si>
  <si>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</si>
  <si>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</si>
  <si>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</si>
  <si>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</si>
  <si>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</si>
  <si>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</si>
  <si>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</si>
  <si>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</si>
  <si>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</si>
  <si>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</si>
  <si>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</si>
  <si>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</si>
  <si>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</si>
  <si>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</si>
  <si>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</si>
  <si>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</si>
  <si>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</si>
  <si>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</si>
  <si>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</si>
  <si>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</si>
  <si>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</si>
  <si>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</si>
  <si>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</si>
  <si>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</si>
  <si>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</si>
  <si>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</si>
  <si>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</si>
  <si>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</si>
  <si>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</si>
  <si>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</si>
  <si>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</si>
  <si>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</si>
  <si>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</si>
  <si>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</si>
  <si>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</si>
  <si>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</si>
  <si>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</si>
  <si>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</si>
  <si>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</si>
  <si>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</si>
  <si>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</si>
  <si>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</si>
  <si>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</si>
  <si>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</si>
  <si>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</si>
  <si>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</si>
  <si>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</si>
  <si>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</si>
  <si>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</si>
  <si>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</si>
  <si>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</si>
  <si>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</si>
  <si>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</si>
  <si>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</si>
  <si>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</si>
  <si>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</si>
  <si>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</si>
  <si>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</si>
  <si>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</si>
  <si>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</si>
  <si>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</si>
  <si>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</si>
  <si>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</si>
  <si>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</si>
  <si>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</si>
  <si>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</si>
  <si>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</si>
  <si>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</si>
  <si>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</si>
  <si>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</si>
  <si>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</si>
  <si>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</si>
  <si>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</si>
  <si>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</si>
  <si>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</si>
  <si>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</si>
  <si>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</si>
  <si>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</si>
  <si>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</si>
  <si>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</si>
  <si>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</si>
  <si>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</si>
  <si>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</si>
  <si>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</si>
  <si>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</si>
  <si>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</si>
  <si>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</si>
  <si>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</si>
  <si>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</si>
  <si>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</si>
  <si>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</si>
  <si>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</si>
  <si>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</si>
  <si>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</si>
  <si>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</si>
  <si>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</si>
  <si>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</si>
  <si>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</si>
  <si>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</si>
  <si>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</si>
  <si>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</si>
  <si>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</si>
  <si>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</si>
  <si>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</si>
  <si>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</si>
  <si>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</si>
  <si>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</si>
  <si>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</si>
  <si>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</si>
  <si>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</si>
  <si>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</si>
  <si>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</si>
  <si>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</si>
  <si>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</si>
  <si>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</si>
  <si>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</si>
  <si>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</si>
  <si>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</si>
  <si>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</si>
  <si>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</si>
  <si>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</si>
  <si>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</si>
  <si>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</si>
  <si>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</si>
  <si>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</si>
  <si>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</si>
  <si>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</si>
  <si>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</si>
  <si>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</si>
  <si>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</si>
  <si>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</si>
  <si>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</si>
  <si>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</si>
  <si>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</si>
  <si>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</si>
  <si>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</si>
  <si>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</si>
  <si>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</si>
  <si>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</si>
  <si>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</si>
  <si>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</si>
  <si>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</si>
  <si>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</si>
  <si>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</si>
  <si>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</si>
  <si>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</si>
  <si>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</si>
  <si>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</si>
  <si>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</si>
  <si>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</si>
  <si>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</si>
  <si>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</si>
  <si>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</si>
  <si>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</si>
  <si>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</si>
  <si>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</si>
  <si>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</si>
  <si>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</si>
  <si>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</si>
  <si>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</si>
  <si>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</si>
  <si>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</si>
  <si>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</si>
  <si>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</si>
  <si>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</si>
  <si>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</si>
  <si>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</si>
  <si>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</si>
  <si>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</si>
  <si>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</si>
  <si>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</si>
  <si>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</si>
  <si>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</si>
  <si>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</si>
  <si>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</si>
  <si>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</si>
  <si>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</si>
  <si>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</si>
  <si>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</si>
  <si>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</si>
  <si>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</si>
  <si>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</si>
  <si>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</si>
  <si>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</si>
  <si>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</si>
  <si>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</si>
  <si>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</si>
  <si>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</si>
  <si>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</si>
  <si>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</si>
  <si>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</si>
  <si>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</si>
  <si>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</si>
  <si>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</si>
  <si>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</si>
  <si>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</si>
  <si>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</si>
  <si>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</si>
  <si>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</si>
  <si>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</si>
  <si>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</si>
  <si>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</si>
  <si>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</si>
  <si>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</si>
  <si>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</si>
  <si>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</si>
  <si>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</si>
  <si>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</si>
  <si>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</si>
  <si>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</si>
  <si>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</si>
  <si>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</si>
  <si>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</si>
  <si>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</si>
  <si>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</si>
  <si>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</si>
  <si>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</si>
  <si>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</si>
  <si>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</si>
  <si>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</si>
  <si>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</si>
  <si>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</si>
  <si>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</si>
  <si>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</si>
  <si>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</si>
  <si>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</si>
  <si>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</si>
  <si>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</si>
  <si>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</si>
  <si>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</si>
  <si>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</si>
  <si>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</si>
  <si>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</si>
  <si>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</si>
  <si>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</si>
  <si>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</si>
  <si>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</si>
  <si>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</si>
  <si>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</si>
  <si>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</si>
  <si>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</si>
  <si>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</si>
  <si>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</si>
  <si>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</si>
  <si>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</si>
  <si>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</si>
  <si>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</si>
  <si>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</si>
  <si>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</si>
  <si>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</si>
  <si>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</si>
  <si>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</si>
  <si>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</si>
  <si>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</si>
  <si>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</si>
  <si>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</si>
  <si>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</si>
  <si>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</si>
  <si>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</si>
  <si>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</si>
  <si>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</si>
  <si>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</si>
  <si>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</si>
  <si>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</si>
  <si>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</si>
  <si>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</si>
  <si>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</si>
  <si>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</si>
  <si>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</si>
  <si>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</si>
  <si>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</si>
  <si>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</si>
  <si>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</si>
  <si>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</si>
  <si>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</si>
  <si>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</si>
  <si>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</si>
  <si>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</si>
  <si>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</si>
  <si>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</si>
  <si>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</si>
  <si>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</si>
  <si>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</si>
  <si>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</si>
  <si>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</si>
  <si>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</si>
  <si>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</si>
  <si>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</si>
  <si>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</si>
  <si>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</si>
  <si>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</si>
  <si>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</si>
  <si>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</si>
  <si>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</si>
  <si>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</si>
  <si>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</si>
  <si>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</si>
  <si>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</si>
  <si>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</si>
  <si>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</si>
  <si>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</si>
  <si>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</si>
  <si>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</si>
  <si>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</si>
  <si>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</si>
  <si>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</si>
  <si>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</si>
  <si>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</si>
  <si>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</si>
  <si>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</si>
  <si>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</si>
  <si>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</si>
  <si>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</si>
  <si>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</si>
  <si>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</si>
  <si>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</si>
  <si>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</si>
  <si>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</si>
  <si>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</si>
  <si>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</si>
  <si>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</si>
  <si>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</si>
  <si>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</si>
  <si>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</si>
  <si>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</si>
  <si>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</si>
  <si>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</si>
  <si>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</si>
  <si>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</si>
  <si>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</si>
  <si>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</si>
  <si>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</si>
  <si>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</si>
  <si>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</si>
  <si>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</si>
  <si>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</si>
  <si>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</si>
  <si>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</si>
  <si>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</si>
  <si>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</si>
  <si>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</si>
  <si>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</si>
  <si>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</si>
  <si>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</si>
  <si>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</si>
  <si>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</si>
  <si>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</si>
  <si>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</si>
  <si>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</si>
  <si>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</si>
  <si>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</si>
  <si>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</si>
  <si>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</si>
  <si>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</si>
  <si>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</si>
  <si>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</si>
  <si>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</si>
  <si>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</si>
  <si>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</si>
  <si>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</si>
  <si>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</si>
  <si>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</si>
  <si>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</si>
  <si>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</si>
  <si>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</si>
  <si>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</si>
  <si>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</si>
  <si>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</si>
  <si>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</si>
  <si>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</si>
  <si>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</si>
  <si>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</si>
  <si>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</si>
  <si>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</si>
  <si>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</si>
  <si>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</si>
  <si>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</si>
  <si>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</si>
  <si>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</si>
  <si>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</si>
  <si>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</si>
  <si>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</si>
  <si>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</si>
  <si>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</si>
  <si>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</si>
  <si>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</si>
  <si>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</si>
  <si>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</si>
  <si>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</si>
  <si>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</si>
  <si>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</si>
  <si>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</si>
  <si>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</si>
  <si>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</si>
  <si>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</si>
  <si>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</si>
  <si>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</si>
  <si>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</si>
  <si>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</si>
  <si>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</si>
  <si>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</si>
  <si>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</si>
  <si>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</si>
  <si>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</si>
  <si>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</si>
  <si>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</si>
  <si>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</si>
  <si>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</si>
  <si>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</si>
  <si>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</si>
  <si>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</si>
  <si>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</si>
  <si>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</si>
  <si>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</si>
  <si>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</si>
  <si>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</si>
  <si>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</si>
  <si>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</si>
  <si>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</si>
  <si>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</si>
  <si>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</si>
  <si>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</si>
  <si>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</si>
  <si>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</si>
  <si>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</si>
  <si>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</si>
  <si>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</si>
  <si>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</si>
  <si>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</si>
  <si>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</si>
  <si>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</si>
  <si>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</si>
  <si>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</si>
  <si>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</si>
  <si>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</si>
  <si>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</si>
  <si>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</si>
  <si>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</si>
  <si>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</si>
  <si>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</si>
  <si>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</si>
  <si>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</si>
  <si>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</si>
  <si>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</si>
  <si>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</si>
  <si>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</si>
  <si>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</si>
  <si>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</si>
  <si>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</si>
  <si>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</si>
  <si>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</si>
  <si>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</si>
  <si>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</si>
  <si>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</si>
  <si>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</si>
  <si>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</si>
  <si>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</si>
  <si>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</si>
  <si>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</si>
  <si>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</si>
  <si>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</si>
  <si>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</si>
  <si>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</si>
  <si>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</si>
  <si>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</si>
  <si>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</si>
  <si>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</si>
  <si>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</si>
  <si>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</si>
  <si>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</si>
  <si>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</si>
  <si>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</si>
  <si>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</si>
  <si>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</si>
  <si>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</si>
  <si>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</si>
  <si>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</si>
  <si>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</si>
  <si>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</si>
  <si>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</si>
  <si>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</si>
  <si>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</si>
  <si>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</si>
  <si>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</si>
  <si>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</si>
  <si>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</si>
  <si>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</si>
  <si>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</si>
  <si>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</si>
  <si>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</si>
  <si>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</si>
  <si>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</si>
  <si>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</si>
  <si>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</si>
  <si>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</si>
  <si>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</si>
  <si>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</si>
  <si>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</si>
  <si>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</si>
  <si>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</si>
  <si>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</si>
  <si>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</si>
  <si>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</si>
  <si>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</si>
  <si>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</si>
  <si>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</si>
  <si>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</si>
  <si>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</si>
  <si>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</si>
  <si>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</si>
  <si>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</si>
  <si>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</si>
  <si>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</si>
  <si>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</si>
  <si>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</si>
  <si>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</si>
  <si>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</si>
  <si>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</si>
  <si>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</si>
  <si>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</si>
  <si>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</si>
  <si>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</si>
  <si>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</si>
  <si>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</si>
  <si>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</si>
  <si>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</si>
  <si>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</si>
  <si>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</si>
  <si>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</si>
  <si>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</si>
  <si>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</si>
  <si>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</si>
  <si>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</si>
  <si>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</si>
  <si>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</si>
  <si>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</si>
  <si>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</si>
  <si>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</si>
  <si>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</si>
  <si>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</si>
  <si>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</si>
  <si>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</si>
  <si>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</si>
  <si>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</si>
  <si>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</si>
  <si>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</si>
  <si>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</si>
  <si>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</si>
  <si>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</si>
  <si>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</si>
  <si>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</si>
  <si>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</si>
  <si>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</si>
  <si>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</si>
  <si>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</si>
  <si>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</si>
  <si>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</si>
  <si>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</si>
  <si>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</si>
  <si>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</si>
  <si>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</si>
  <si>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</si>
  <si>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</si>
  <si>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</si>
  <si>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</si>
  <si>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</si>
  <si>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</si>
  <si>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</si>
  <si>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</si>
  <si>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</si>
  <si>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</si>
  <si>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</si>
  <si>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</si>
  <si>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</si>
  <si>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</si>
  <si>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</si>
  <si>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</si>
  <si>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</si>
  <si>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</si>
  <si>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</si>
  <si>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</si>
  <si>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</si>
  <si>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</si>
  <si>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</si>
  <si>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</si>
  <si>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</si>
  <si>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</si>
  <si>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</si>
  <si>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</si>
  <si>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</si>
  <si>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</si>
  <si>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</si>
  <si>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</si>
  <si>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</si>
  <si>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</si>
  <si>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</si>
  <si>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</si>
  <si>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</si>
  <si>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</si>
  <si>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</si>
  <si>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</si>
  <si>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</si>
  <si>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</si>
  <si>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</si>
  <si>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</si>
  <si>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</si>
  <si>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</si>
  <si>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</si>
  <si>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</si>
  <si>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</si>
  <si>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</si>
  <si>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</si>
  <si>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</si>
  <si>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</si>
  <si>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</si>
  <si>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</si>
  <si>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</si>
  <si>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</si>
  <si>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</si>
  <si>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</si>
  <si>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</si>
  <si>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</si>
  <si>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</si>
  <si>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</si>
  <si>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</si>
  <si>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</si>
  <si>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</si>
  <si>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</si>
  <si>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</si>
  <si>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</si>
  <si>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</si>
  <si>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</si>
  <si>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</si>
  <si>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</si>
  <si>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</si>
  <si>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</si>
  <si>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</si>
  <si>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</si>
  <si>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</si>
  <si>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</si>
  <si>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</si>
  <si>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</si>
  <si>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</si>
  <si>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</si>
  <si>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</si>
  <si>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</si>
  <si>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</si>
  <si>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</si>
  <si>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</si>
  <si>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</si>
  <si>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</si>
  <si>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</si>
  <si>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</si>
  <si>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</si>
  <si>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</si>
  <si>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</si>
  <si>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</si>
  <si>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</si>
  <si>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</si>
  <si>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</si>
  <si>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</si>
  <si>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</si>
  <si>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</si>
  <si>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</si>
  <si>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</si>
  <si>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</si>
  <si>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</si>
  <si>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</si>
  <si>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</si>
  <si>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</si>
  <si>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</si>
  <si>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</si>
  <si>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</si>
  <si>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</si>
  <si>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</si>
  <si>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</si>
  <si>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</si>
  <si>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</si>
  <si>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</si>
  <si>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</si>
  <si>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</si>
  <si>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</si>
  <si>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</si>
  <si>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</si>
  <si>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</si>
  <si>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</si>
  <si>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</si>
  <si>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</si>
  <si>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</si>
  <si>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</si>
  <si>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</si>
  <si>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</si>
  <si>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</si>
  <si>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</si>
  <si>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</si>
  <si>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</si>
  <si>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</si>
  <si>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</si>
  <si>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</si>
  <si>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</si>
  <si>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</si>
  <si>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</si>
  <si>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</si>
  <si>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</si>
  <si>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</si>
  <si>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</si>
  <si>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</si>
  <si>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</si>
  <si>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</si>
  <si>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</si>
  <si>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</si>
  <si>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</si>
  <si>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</si>
  <si>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</si>
  <si>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</si>
  <si>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</si>
  <si>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</si>
  <si>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</si>
  <si>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</si>
  <si>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</si>
  <si>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</si>
  <si>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</si>
  <si>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</si>
  <si>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</si>
  <si>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</si>
  <si>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</si>
  <si>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</si>
  <si>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</si>
  <si>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</si>
  <si>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</si>
  <si>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</si>
  <si>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</si>
  <si>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</si>
  <si>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</si>
  <si>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</si>
  <si>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</si>
  <si>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</si>
  <si>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</si>
  <si>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</si>
  <si>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</si>
  <si>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</si>
  <si>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</si>
  <si>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</si>
  <si>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</si>
  <si>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</si>
  <si>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</si>
  <si>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</si>
  <si>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</si>
  <si>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</si>
  <si>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</si>
  <si>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</si>
  <si>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</si>
  <si>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</si>
  <si>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</si>
  <si>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</si>
  <si>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</si>
  <si>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</si>
  <si>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</si>
  <si>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</si>
  <si>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</si>
  <si>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</si>
  <si>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</si>
  <si>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</si>
  <si>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</si>
  <si>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</si>
  <si>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</si>
  <si>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</si>
  <si>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</si>
  <si>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</si>
  <si>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</si>
  <si>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</si>
  <si>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</si>
  <si>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</si>
  <si>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</si>
  <si>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</si>
  <si>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</si>
  <si>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</si>
  <si>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</si>
  <si>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</si>
  <si>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</si>
  <si>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</si>
  <si>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</si>
  <si>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</si>
  <si>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</si>
  <si>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</si>
  <si>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</si>
  <si>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</si>
  <si>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</si>
  <si>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</si>
  <si>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</si>
  <si>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</si>
  <si>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</si>
  <si>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</si>
  <si>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</si>
  <si>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</si>
  <si>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</si>
  <si>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</si>
  <si>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</si>
  <si>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</si>
  <si>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</si>
  <si>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</si>
  <si>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</si>
  <si>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</si>
  <si>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</si>
  <si>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</si>
  <si>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</si>
  <si>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</si>
  <si>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</si>
  <si>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</si>
  <si>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</si>
  <si>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</si>
  <si>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</si>
  <si>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</si>
  <si>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</si>
  <si>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</si>
  <si>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</si>
  <si>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</si>
  <si>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</si>
  <si>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</si>
  <si>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</si>
  <si>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</si>
  <si>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</si>
  <si>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</si>
  <si>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</si>
  <si>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</si>
  <si>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</si>
  <si>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</si>
  <si>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</si>
  <si>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</si>
  <si>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</si>
  <si>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</si>
  <si>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</si>
  <si>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</si>
  <si>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</si>
  <si>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</si>
  <si>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</si>
  <si>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</si>
  <si>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</si>
  <si>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</si>
  <si>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</si>
  <si>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</si>
  <si>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</si>
  <si>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</si>
  <si>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</si>
  <si>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</si>
  <si>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</si>
  <si>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</si>
  <si>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</si>
  <si>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</si>
  <si>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</si>
  <si>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</si>
  <si>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</si>
  <si>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</si>
  <si>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</si>
  <si>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</si>
  <si>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</si>
  <si>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</si>
  <si>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</si>
  <si>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</si>
  <si>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</si>
  <si>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</si>
  <si>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</si>
  <si>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</si>
  <si>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</si>
  <si>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</si>
  <si>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</si>
  <si>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</si>
  <si>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</si>
  <si>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</si>
  <si>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</si>
  <si>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</si>
  <si>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</si>
  <si>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</si>
  <si>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</si>
  <si>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</si>
  <si>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</si>
  <si>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</si>
  <si>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</si>
  <si>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</si>
  <si>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</si>
  <si>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</si>
  <si>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</si>
  <si>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</si>
  <si>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</si>
  <si>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</si>
  <si>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</si>
  <si>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</si>
  <si>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</si>
  <si>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</si>
  <si>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</si>
  <si>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</si>
  <si>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</si>
  <si>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</si>
  <si>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</si>
  <si>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</si>
  <si>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</si>
  <si>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</si>
  <si>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</si>
  <si>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</si>
  <si>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</si>
  <si>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</si>
  <si>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</si>
  <si>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</si>
  <si>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</si>
  <si>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</si>
  <si>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</si>
  <si>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</si>
  <si>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</si>
  <si>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</si>
  <si>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</si>
  <si>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</si>
  <si>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</si>
  <si>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</si>
  <si>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</si>
  <si>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</si>
  <si>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</si>
  <si>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</si>
  <si>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</si>
  <si>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</si>
  <si>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</si>
  <si>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</si>
  <si>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</si>
  <si>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</si>
  <si>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</si>
  <si>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</si>
  <si>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</si>
  <si>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</si>
  <si>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</si>
  <si>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</si>
  <si>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</si>
  <si>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</si>
  <si>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</si>
  <si>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</si>
  <si>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</si>
  <si>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</si>
  <si>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</si>
  <si>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</si>
  <si>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</si>
  <si>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</si>
  <si>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</si>
  <si>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</si>
  <si>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</si>
  <si>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</si>
  <si>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</si>
  <si>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</si>
  <si>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</si>
  <si>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</si>
  <si>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</si>
  <si>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</si>
  <si>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</si>
  <si>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</si>
  <si>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</si>
  <si>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</si>
  <si>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</si>
  <si>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</si>
  <si>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</si>
  <si>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</si>
  <si>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</si>
  <si>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</si>
  <si>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</si>
  <si>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</si>
  <si>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</si>
  <si>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</si>
  <si>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</si>
  <si>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</si>
  <si>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</si>
  <si>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</si>
  <si>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</si>
  <si>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</si>
  <si>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</si>
  <si>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</si>
  <si>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</si>
  <si>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</si>
  <si>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</si>
  <si>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</si>
  <si>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</si>
  <si>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</si>
  <si>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</si>
  <si>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</si>
  <si>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</si>
  <si>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</si>
  <si>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</si>
  <si>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</si>
  <si>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</si>
  <si>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</si>
  <si>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</si>
  <si>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</si>
  <si>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</si>
  <si>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</si>
  <si>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</si>
  <si>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</si>
  <si>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</si>
  <si>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</si>
  <si>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</si>
  <si>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</si>
  <si>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</si>
  <si>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</si>
  <si>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</si>
  <si>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</si>
  <si>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</si>
  <si>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</si>
  <si>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</si>
  <si>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</si>
  <si>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</si>
  <si>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</si>
  <si>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</si>
  <si>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</si>
  <si>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</si>
  <si>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</si>
  <si>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</si>
  <si>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</si>
  <si>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</si>
  <si>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</si>
  <si>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</si>
  <si>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</si>
  <si>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</si>
  <si>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</si>
  <si>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</si>
  <si>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</si>
  <si>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</si>
  <si>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</si>
  <si>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</si>
  <si>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</si>
  <si>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</si>
  <si>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</si>
  <si>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</si>
  <si>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</si>
  <si>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</si>
  <si>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</si>
  <si>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</si>
  <si>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</si>
  <si>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</si>
  <si>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</si>
  <si>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</si>
  <si>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</si>
  <si>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</si>
  <si>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</si>
  <si>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</si>
  <si>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</si>
  <si>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</si>
  <si>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</si>
  <si>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</si>
  <si>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</si>
  <si>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</si>
  <si>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</si>
  <si>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</si>
  <si>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</si>
  <si>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</si>
  <si>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</si>
  <si>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</si>
  <si>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</si>
  <si>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</si>
  <si>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</si>
  <si>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</si>
  <si>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</si>
  <si>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</si>
  <si>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</si>
  <si>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</si>
  <si>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</si>
  <si>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</si>
  <si>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</si>
  <si>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</si>
  <si>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</si>
  <si>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</si>
  <si>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</si>
  <si>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</si>
  <si>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</si>
  <si>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</si>
  <si>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</si>
  <si>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</si>
  <si>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</si>
  <si>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</si>
  <si>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</si>
  <si>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</si>
  <si>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</si>
  <si>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</si>
  <si>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</si>
  <si>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</si>
  <si>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</si>
  <si>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</si>
  <si>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</si>
  <si>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</si>
  <si>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</si>
  <si>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</si>
  <si>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</si>
  <si>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</si>
  <si>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</si>
  <si>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</si>
  <si>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</si>
  <si>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</si>
  <si>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</si>
  <si>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</si>
  <si>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</si>
  <si>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</si>
  <si>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</si>
  <si>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</si>
  <si>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</si>
  <si>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</si>
  <si>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</si>
  <si>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</si>
  <si>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</si>
  <si>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</si>
  <si>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</si>
  <si>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</si>
  <si>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</si>
  <si>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</si>
  <si>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</si>
  <si>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</si>
  <si>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</si>
  <si>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</si>
  <si>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</si>
  <si>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</si>
  <si>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</si>
  <si>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</si>
  <si>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</si>
  <si>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</si>
  <si>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</si>
  <si>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</si>
  <si>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</si>
  <si>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</si>
  <si>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</si>
  <si>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</si>
  <si>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</si>
  <si>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</si>
  <si>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</si>
  <si>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</si>
  <si>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</si>
  <si>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</si>
  <si>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</si>
  <si>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</si>
  <si>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</si>
  <si>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</si>
  <si>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</si>
  <si>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</si>
  <si>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</si>
  <si>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</si>
  <si>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</si>
  <si>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</si>
  <si>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</si>
  <si>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</si>
  <si>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</si>
  <si>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</si>
  <si>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</si>
  <si>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</si>
  <si>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</si>
  <si>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</si>
  <si>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</si>
  <si>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</si>
  <si>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</si>
  <si>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</si>
  <si>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</si>
  <si>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</si>
  <si>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</si>
  <si>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</si>
  <si>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</si>
  <si>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</si>
  <si>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</si>
  <si>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</si>
  <si>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</si>
  <si>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</si>
  <si>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</si>
  <si>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</si>
  <si>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</si>
  <si>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</si>
  <si>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</si>
  <si>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</si>
  <si>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</si>
  <si>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</si>
  <si>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</si>
  <si>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</si>
  <si>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</si>
  <si>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</si>
  <si>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</si>
  <si>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</si>
  <si>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</si>
  <si>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</si>
  <si>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</si>
  <si>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</si>
  <si>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</si>
  <si>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</si>
  <si>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</si>
  <si>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</si>
  <si>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</si>
  <si>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</si>
  <si>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</si>
  <si>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</si>
  <si>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</si>
  <si>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</si>
  <si>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</si>
  <si>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</si>
  <si>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</si>
  <si>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</si>
  <si>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</si>
  <si>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</si>
  <si>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</si>
  <si>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</si>
  <si>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</si>
  <si>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</si>
  <si>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</si>
  <si>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</si>
  <si>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</si>
  <si>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</si>
  <si>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</si>
  <si>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</si>
  <si>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</si>
  <si>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</si>
  <si>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</si>
  <si>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</si>
  <si>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</si>
  <si>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</si>
  <si>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</si>
  <si>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</si>
  <si>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</si>
  <si>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</si>
  <si>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</si>
  <si>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</si>
  <si>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</si>
  <si>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</si>
  <si>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</si>
  <si>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</si>
  <si>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</si>
  <si>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</si>
  <si>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</si>
  <si>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</si>
  <si>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</si>
  <si>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</si>
  <si>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</si>
  <si>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</si>
  <si>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</si>
  <si>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</si>
  <si>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</si>
  <si>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</si>
  <si>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</si>
  <si>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</si>
  <si>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</si>
  <si>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</si>
  <si>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</si>
  <si>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</si>
  <si>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</si>
  <si>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</si>
  <si>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</si>
  <si>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</si>
  <si>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</si>
  <si>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</si>
  <si>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</si>
  <si>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</si>
  <si>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</si>
  <si>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</si>
  <si>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</si>
  <si>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</si>
  <si>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</si>
  <si>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</si>
  <si>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</si>
  <si>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</si>
  <si>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</si>
  <si>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</si>
  <si>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</si>
  <si>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</si>
  <si>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</si>
  <si>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</si>
  <si>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</si>
  <si>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</si>
  <si>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</si>
  <si>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</si>
  <si>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</si>
  <si>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</si>
  <si>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</si>
  <si>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</si>
  <si>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</si>
  <si>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</si>
  <si>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</si>
  <si>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</si>
  <si>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</si>
  <si>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</si>
  <si>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</si>
  <si>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</si>
  <si>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</si>
  <si>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</si>
  <si>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</si>
  <si>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</si>
  <si>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</si>
  <si>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</si>
  <si>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</si>
  <si>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</si>
  <si>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</si>
  <si>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</si>
  <si>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</si>
  <si>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</si>
  <si>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</si>
  <si>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</si>
  <si>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</si>
  <si>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</si>
  <si>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</si>
  <si>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</si>
  <si>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</si>
  <si>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</si>
  <si>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</si>
  <si>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</si>
  <si>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</si>
  <si>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</si>
  <si>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</si>
  <si>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</si>
  <si>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</si>
  <si>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</si>
  <si>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</si>
  <si>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</si>
  <si>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</si>
  <si>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</si>
  <si>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</si>
  <si>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</si>
  <si>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</si>
  <si>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</si>
  <si>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</si>
  <si>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</si>
  <si>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</si>
  <si>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</si>
  <si>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</si>
  <si>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</si>
  <si>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</si>
  <si>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</si>
  <si>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</si>
  <si>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</si>
  <si>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</si>
  <si>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</si>
  <si>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</si>
  <si>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</si>
  <si>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</si>
  <si>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</si>
  <si>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</si>
  <si>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</si>
  <si>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</si>
  <si>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</si>
  <si>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</si>
  <si>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</si>
  <si>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</si>
  <si>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</si>
  <si>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</si>
  <si>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</si>
  <si>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</si>
  <si>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</si>
  <si>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</si>
  <si>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</si>
  <si>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</si>
  <si>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</si>
  <si>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</si>
  <si>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</si>
  <si>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</si>
  <si>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</si>
  <si>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</si>
  <si>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</si>
  <si>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</si>
  <si>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</si>
  <si>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</si>
  <si>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</si>
  <si>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</si>
  <si>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</si>
  <si>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</si>
  <si>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</si>
  <si>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</si>
  <si>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</si>
  <si>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</si>
  <si>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</si>
  <si>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</si>
  <si>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</si>
  <si>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</si>
  <si>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</si>
  <si>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</si>
  <si>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</si>
  <si>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</si>
  <si>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</si>
  <si>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</si>
  <si>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</si>
  <si>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</si>
  <si>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</si>
  <si>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</si>
  <si>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</si>
  <si>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</si>
  <si>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</si>
  <si>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</si>
  <si>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</si>
  <si>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</si>
  <si>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</si>
  <si>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</si>
  <si>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</si>
  <si>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</si>
  <si>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</si>
  <si>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</si>
  <si>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</si>
  <si>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</si>
  <si>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</si>
  <si>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</si>
  <si>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</si>
  <si>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</si>
  <si>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</si>
  <si>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</si>
  <si>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</si>
  <si>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</si>
  <si>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</si>
  <si>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</si>
  <si>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</si>
  <si>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</si>
  <si>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</si>
  <si>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</si>
  <si>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</si>
  <si>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</si>
  <si>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</si>
  <si>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</si>
  <si>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</si>
  <si>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</si>
  <si>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</si>
  <si>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</si>
  <si>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</si>
  <si>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</si>
  <si>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</si>
  <si>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</si>
  <si>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</si>
  <si>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</si>
  <si>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</si>
  <si>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</si>
  <si>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</si>
  <si>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</si>
  <si>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</si>
  <si>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</si>
  <si>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</si>
  <si>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</si>
  <si>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</si>
  <si>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</si>
  <si>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</si>
  <si>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</si>
  <si>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</si>
  <si>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</si>
  <si>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</si>
  <si>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</si>
  <si>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</si>
  <si>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</si>
  <si>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</si>
  <si>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</si>
  <si>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</si>
  <si>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</si>
  <si>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</si>
  <si>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</si>
  <si>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</si>
  <si>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</si>
  <si>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</si>
  <si>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</si>
  <si>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</si>
  <si>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</si>
  <si>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</si>
  <si>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</si>
  <si>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</si>
  <si>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</si>
  <si>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</si>
  <si>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</si>
  <si>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</si>
  <si>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</si>
  <si>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</si>
  <si>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</si>
  <si>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</si>
  <si>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</si>
  <si>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</si>
  <si>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</si>
  <si>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</si>
  <si>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</si>
  <si>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</si>
  <si>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</si>
  <si>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</si>
  <si>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</si>
  <si>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</si>
  <si>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</si>
  <si>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</si>
  <si>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</si>
  <si>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</si>
  <si>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</si>
  <si>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</si>
  <si>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</si>
  <si>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</si>
  <si>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</si>
  <si>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</si>
  <si>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</si>
  <si>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</si>
  <si>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</si>
  <si>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</si>
  <si>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</si>
  <si>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</si>
  <si>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</si>
  <si>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</si>
  <si>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</si>
  <si>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</si>
  <si>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</si>
  <si>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</si>
  <si>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</si>
  <si>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</si>
  <si>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</si>
  <si>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</si>
  <si>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</si>
  <si>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</si>
  <si>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</si>
  <si>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</si>
  <si>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</si>
  <si>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</si>
  <si>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</si>
  <si>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</si>
  <si>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</si>
  <si>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</si>
  <si>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</si>
  <si>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</si>
  <si>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</si>
  <si>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</si>
  <si>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</si>
  <si>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</si>
  <si>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</si>
  <si>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</si>
  <si>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</si>
  <si>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</si>
  <si>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</si>
  <si>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</si>
  <si>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</si>
  <si>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</si>
  <si>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</si>
  <si>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</si>
  <si>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</si>
  <si>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</si>
  <si>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</si>
  <si>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</si>
  <si>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</si>
  <si>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</si>
  <si>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</si>
  <si>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</si>
  <si>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</si>
  <si>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</si>
  <si>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</si>
  <si>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</si>
  <si>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</si>
  <si>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</si>
  <si>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</si>
  <si>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</si>
  <si>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</si>
  <si>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</si>
  <si>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</si>
  <si>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</si>
  <si>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</si>
  <si>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</si>
  <si>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</si>
  <si>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</si>
  <si>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</si>
  <si>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</si>
  <si>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</si>
  <si>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</si>
  <si>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</si>
  <si>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</si>
  <si>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</si>
  <si>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</si>
  <si>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</si>
  <si>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</si>
  <si>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</si>
  <si>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</si>
  <si>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</si>
  <si>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</si>
  <si>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</si>
  <si>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</si>
  <si>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</si>
  <si>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</si>
  <si>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</si>
  <si>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</si>
  <si>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</si>
  <si>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</si>
  <si>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</si>
  <si>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</si>
  <si>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</si>
  <si>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</si>
  <si>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</si>
  <si>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</si>
  <si>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</si>
  <si>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</si>
  <si>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</si>
  <si>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</si>
  <si>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</si>
  <si>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</si>
  <si>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</si>
  <si>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</si>
  <si>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</si>
  <si>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</si>
  <si>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</si>
  <si>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</si>
  <si>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</si>
  <si>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</si>
  <si>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</si>
  <si>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</si>
  <si>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</si>
  <si>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</si>
  <si>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</si>
  <si>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</si>
  <si>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</si>
  <si>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</si>
  <si>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</si>
  <si>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</si>
  <si>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</si>
  <si>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</si>
  <si>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</si>
  <si>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</si>
  <si>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</si>
  <si>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</si>
  <si>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</si>
  <si>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</si>
  <si>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</si>
  <si>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</si>
  <si>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</si>
  <si>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</si>
  <si>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</si>
  <si>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</si>
  <si>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</si>
  <si>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</si>
  <si>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</si>
  <si>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</si>
  <si>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</si>
  <si>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</si>
  <si>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</si>
  <si>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</si>
  <si>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</si>
  <si>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</si>
  <si>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</si>
  <si>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</si>
  <si>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</si>
  <si>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</si>
  <si>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</si>
  <si>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</si>
  <si>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</si>
  <si>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</si>
  <si>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</si>
  <si>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</si>
  <si>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</si>
  <si>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</si>
  <si>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</si>
  <si>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</si>
  <si>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</si>
  <si>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</si>
  <si>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</si>
  <si>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</si>
  <si>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</si>
  <si>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</si>
  <si>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</si>
  <si>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</si>
  <si>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</si>
  <si>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</si>
  <si>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</si>
  <si>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</si>
  <si>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</si>
  <si>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</si>
  <si>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</si>
  <si>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</si>
  <si>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</si>
  <si>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</si>
  <si>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</si>
  <si>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</si>
  <si>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</si>
  <si>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</si>
  <si>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</si>
  <si>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</si>
  <si>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</si>
  <si>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</si>
  <si>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</si>
  <si>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</si>
  <si>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</si>
  <si>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</si>
  <si>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</si>
  <si>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</si>
  <si>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</si>
  <si>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</si>
  <si>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</si>
  <si>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</si>
  <si>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</si>
  <si>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</si>
  <si>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</si>
  <si>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</si>
  <si>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</si>
  <si>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</si>
  <si>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</si>
  <si>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</si>
  <si>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</si>
  <si>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</si>
  <si>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</si>
  <si>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</si>
  <si>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</si>
  <si>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</si>
  <si>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</si>
  <si>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</si>
  <si>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</si>
  <si>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</si>
  <si>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</si>
  <si>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</si>
  <si>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</si>
  <si>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</si>
  <si>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</si>
  <si>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</si>
  <si>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</si>
  <si>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</si>
  <si>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</si>
  <si>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</si>
  <si>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</si>
  <si>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</si>
  <si>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</si>
  <si>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</si>
  <si>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</si>
  <si>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</si>
  <si>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</si>
  <si>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</si>
  <si>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</si>
  <si>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</si>
  <si>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</si>
  <si>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</si>
  <si>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</si>
  <si>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</si>
  <si>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</si>
  <si>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</si>
  <si>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</si>
  <si>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</si>
  <si>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</si>
  <si>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</si>
  <si>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</si>
  <si>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</si>
  <si>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</si>
  <si>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</si>
  <si>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</si>
  <si>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</si>
  <si>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</si>
  <si>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</si>
  <si>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</si>
  <si>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</si>
  <si>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</si>
  <si>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</si>
  <si>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</si>
  <si>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</si>
  <si>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</si>
  <si>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</si>
  <si>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</si>
  <si>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</si>
  <si>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</si>
  <si>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</si>
  <si>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</si>
  <si>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</si>
  <si>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</si>
  <si>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</si>
  <si>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</si>
  <si>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</si>
  <si>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</si>
  <si>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</si>
  <si>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</si>
  <si>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</si>
  <si>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</si>
  <si>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</si>
  <si>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</si>
  <si>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</si>
  <si>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</si>
  <si>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</si>
  <si>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</si>
  <si>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</si>
  <si>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</si>
  <si>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</si>
  <si>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</si>
  <si>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</si>
  <si>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</si>
  <si>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</si>
  <si>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</si>
  <si>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</si>
  <si>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</si>
  <si>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</si>
  <si>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</si>
  <si>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</si>
  <si>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</si>
  <si>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</si>
  <si>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</si>
  <si>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</si>
  <si>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</si>
  <si>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</si>
  <si>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</si>
  <si>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</si>
  <si>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</si>
  <si>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</si>
  <si>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</si>
  <si>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</si>
  <si>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</si>
  <si>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</si>
  <si>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</si>
  <si>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</si>
  <si>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</si>
  <si>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</si>
  <si>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</si>
  <si>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</si>
  <si>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</si>
  <si>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</si>
  <si>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</si>
  <si>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</si>
  <si>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</si>
  <si>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</si>
  <si>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</si>
  <si>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</si>
  <si>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</si>
  <si>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</si>
  <si>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</si>
  <si>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</si>
  <si>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</si>
  <si>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</si>
  <si>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</si>
  <si>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</si>
  <si>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</si>
  <si>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</si>
  <si>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</si>
  <si>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</si>
  <si>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</si>
  <si>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</si>
  <si>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</si>
  <si>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</si>
  <si>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</si>
  <si>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</si>
  <si>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</si>
  <si>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</si>
  <si>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</si>
  <si>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</si>
  <si>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</si>
  <si>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</si>
  <si>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</si>
  <si>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</si>
  <si>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</si>
  <si>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</si>
  <si>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</si>
  <si>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</si>
  <si>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</si>
  <si>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</si>
  <si>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</si>
  <si>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</si>
  <si>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</si>
  <si>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</si>
  <si>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</si>
  <si>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</si>
  <si>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</si>
  <si>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</si>
  <si>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</si>
  <si>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</si>
  <si>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</si>
  <si>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</si>
  <si>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</si>
  <si>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</si>
  <si>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</si>
  <si>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</si>
  <si>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</si>
  <si>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</si>
  <si>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</si>
  <si>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</si>
  <si>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</si>
  <si>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</si>
  <si>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</si>
  <si>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</si>
  <si>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</si>
  <si>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</si>
  <si>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</si>
  <si>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</si>
  <si>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</si>
  <si>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</si>
  <si>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</si>
  <si>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</si>
  <si>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</si>
  <si>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</si>
  <si>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</si>
  <si>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</si>
  <si>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</si>
  <si>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</si>
  <si>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</si>
  <si>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</si>
  <si>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</si>
  <si>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</si>
  <si>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</si>
  <si>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</si>
  <si>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</si>
  <si>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</si>
  <si>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</si>
  <si>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</si>
  <si>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</si>
  <si>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</si>
  <si>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</si>
  <si>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</si>
  <si>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</si>
  <si>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</si>
  <si>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</si>
  <si>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</si>
  <si>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</si>
  <si>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</si>
  <si>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</si>
  <si>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</si>
  <si>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</si>
  <si>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</si>
  <si>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</si>
  <si>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</si>
  <si>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</si>
  <si>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</si>
  <si>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</si>
  <si>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</si>
  <si>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</si>
  <si>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</si>
  <si>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</si>
  <si>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</si>
  <si>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</si>
  <si>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</si>
  <si>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</si>
  <si>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</si>
  <si>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</si>
  <si>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</si>
  <si>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</si>
  <si>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</si>
  <si>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</si>
  <si>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</si>
  <si>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</si>
  <si>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</si>
  <si>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</si>
  <si>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</si>
  <si>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</si>
  <si>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</si>
  <si>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</si>
  <si>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</si>
  <si>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</si>
  <si>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</si>
  <si>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</si>
  <si>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</si>
  <si>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</si>
  <si>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</si>
  <si>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</si>
  <si>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</si>
  <si>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</si>
  <si>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</si>
  <si>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</si>
  <si>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</si>
  <si>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</si>
  <si>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</si>
  <si>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</si>
  <si>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</si>
  <si>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</si>
  <si>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</si>
  <si>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</si>
  <si>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</si>
  <si>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</si>
  <si>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</si>
  <si>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</si>
  <si>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</si>
  <si>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</si>
  <si>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</si>
  <si>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</si>
  <si>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</si>
  <si>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</si>
  <si>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</si>
  <si>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</si>
  <si>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</si>
  <si>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</si>
  <si>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</si>
  <si>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</si>
  <si>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</si>
  <si>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</si>
  <si>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</si>
  <si>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</si>
  <si>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</si>
  <si>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</si>
  <si>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</si>
  <si>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</si>
  <si>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</si>
  <si>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</si>
  <si>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</si>
  <si>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</si>
  <si>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</si>
  <si>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</si>
  <si>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</si>
  <si>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</si>
  <si>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</si>
  <si>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</si>
  <si>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</si>
  <si>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</si>
  <si>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</si>
  <si>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</si>
  <si>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</si>
  <si>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</si>
  <si>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</si>
  <si>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</si>
  <si>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</si>
  <si>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</si>
  <si>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</si>
  <si>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</si>
  <si>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</si>
  <si>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</si>
  <si>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</si>
  <si>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</si>
  <si>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</si>
  <si>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</si>
  <si>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</si>
  <si>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</si>
  <si>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</si>
  <si>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</si>
  <si>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</si>
  <si>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</si>
  <si>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</si>
  <si>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</si>
  <si>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</si>
  <si>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</si>
  <si>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</si>
  <si>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</si>
  <si>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</si>
  <si>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</si>
  <si>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</si>
  <si>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</si>
  <si>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</si>
  <si>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</si>
  <si>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</si>
  <si>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</si>
  <si>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</si>
  <si>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</si>
  <si>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</si>
  <si>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</si>
  <si>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</si>
  <si>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</si>
  <si>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</si>
  <si>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</si>
  <si>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</si>
  <si>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</si>
  <si>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</si>
  <si>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</si>
  <si>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</si>
  <si>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</si>
  <si>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</si>
  <si>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</si>
  <si>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</si>
  <si>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</si>
  <si>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</si>
  <si>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</si>
  <si>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</si>
  <si>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</si>
  <si>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</si>
  <si>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</si>
  <si>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</si>
  <si>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</si>
  <si>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</si>
  <si>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</si>
  <si>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</si>
  <si>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</si>
  <si>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</si>
  <si>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</si>
  <si>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</si>
  <si>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</si>
  <si>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</si>
  <si>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</si>
  <si>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</si>
  <si>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</si>
  <si>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</si>
  <si>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</si>
  <si>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</si>
  <si>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</si>
  <si>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</si>
  <si>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</si>
  <si>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</si>
  <si>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</si>
  <si>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</si>
  <si>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</si>
  <si>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</si>
  <si>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</si>
  <si>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</si>
  <si>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</si>
  <si>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</si>
  <si>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</si>
  <si>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</si>
  <si>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</si>
  <si>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</si>
  <si>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</si>
  <si>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</si>
  <si>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</si>
  <si>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</si>
  <si>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</si>
  <si>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</si>
  <si>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</si>
  <si>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</si>
  <si>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</si>
  <si>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</si>
  <si>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</si>
  <si>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</si>
  <si>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</si>
  <si>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</si>
  <si>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</si>
  <si>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</si>
  <si>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</si>
  <si>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</si>
  <si>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</si>
  <si>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</si>
  <si>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</si>
  <si>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</si>
  <si>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</si>
  <si>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</si>
  <si>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</si>
  <si>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</si>
  <si>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</si>
  <si>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</si>
  <si>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</si>
  <si>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</si>
  <si>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</si>
  <si>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</si>
  <si>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</si>
  <si>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</si>
  <si>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</si>
  <si>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</si>
  <si>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</si>
  <si>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</si>
  <si>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</si>
  <si>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</si>
  <si>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</si>
  <si>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</si>
  <si>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</si>
  <si>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</si>
  <si>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</si>
  <si>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</si>
  <si>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</si>
  <si>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</si>
  <si>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</si>
  <si>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</si>
  <si>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</si>
  <si>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</si>
  <si>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</si>
  <si>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</si>
  <si>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</si>
  <si>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</si>
  <si>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</si>
  <si>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</si>
  <si>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</si>
  <si>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</si>
  <si>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</si>
  <si>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</si>
  <si>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</si>
  <si>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</si>
  <si>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</si>
  <si>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</si>
  <si>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</si>
  <si>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</si>
  <si>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</si>
  <si>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</si>
  <si>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</si>
  <si>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</si>
  <si>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</si>
  <si>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</si>
  <si>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</si>
  <si>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</si>
  <si>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</si>
  <si>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</si>
  <si>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</si>
  <si>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</si>
  <si>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</si>
  <si>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</si>
  <si>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</si>
  <si>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</si>
  <si>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</si>
  <si>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</si>
  <si>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</si>
  <si>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</si>
  <si>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</si>
  <si>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</si>
  <si>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</si>
  <si>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</si>
  <si>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</si>
  <si>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</si>
  <si>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</si>
  <si>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</si>
  <si>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</si>
  <si>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</si>
  <si>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</si>
  <si>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</si>
  <si>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</si>
  <si>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</si>
  <si>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</si>
  <si>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</si>
  <si>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</si>
  <si>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</si>
  <si>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</si>
  <si>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</si>
  <si>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</si>
  <si>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</si>
  <si>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</si>
  <si>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</si>
  <si>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</si>
  <si>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</si>
  <si>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</si>
  <si>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</si>
  <si>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</si>
  <si>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</si>
  <si>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</si>
  <si>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</si>
  <si>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</si>
  <si>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</si>
  <si>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</si>
  <si>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</si>
  <si>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</si>
  <si>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</si>
  <si>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</si>
  <si>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</si>
  <si>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</si>
  <si>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</si>
  <si>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</si>
  <si>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</si>
  <si>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</si>
  <si>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</si>
  <si>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</si>
  <si>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</si>
  <si>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</si>
  <si>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</si>
  <si>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</si>
  <si>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</si>
  <si>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</si>
  <si>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</si>
  <si>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</si>
  <si>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</si>
  <si>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</si>
  <si>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</si>
  <si>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</si>
  <si>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</si>
  <si>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</si>
  <si>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</si>
  <si>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</si>
  <si>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</si>
  <si>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</si>
  <si>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</si>
  <si>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</si>
  <si>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</si>
  <si>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</si>
  <si>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</si>
  <si>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</si>
  <si>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</si>
  <si>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</si>
  <si>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</si>
  <si>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</si>
  <si>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</si>
  <si>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</si>
  <si>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</si>
  <si>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</si>
  <si>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</si>
  <si>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</si>
  <si>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</si>
  <si>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</si>
  <si>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</si>
  <si>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</si>
  <si>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</si>
  <si>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</si>
  <si>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</si>
  <si>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</si>
  <si>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</si>
  <si>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</si>
  <si>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</si>
  <si>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</si>
  <si>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</si>
  <si>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</si>
  <si>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</si>
  <si>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</si>
  <si>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</si>
  <si>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</si>
  <si>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</si>
  <si>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</si>
  <si>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</si>
  <si>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</si>
  <si>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</si>
  <si>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</si>
  <si>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</si>
  <si>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</si>
  <si>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</si>
  <si>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</si>
  <si>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</si>
  <si>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</si>
  <si>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</si>
  <si>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</si>
  <si>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</si>
  <si>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</si>
  <si>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</si>
  <si>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</si>
  <si>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</si>
  <si>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</si>
  <si>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</si>
  <si>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</si>
  <si>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</si>
  <si>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</si>
  <si>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</si>
  <si>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</si>
  <si>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</si>
  <si>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</si>
  <si>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</si>
  <si>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</si>
  <si>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</si>
  <si>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</si>
  <si>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</si>
  <si>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</si>
  <si>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</si>
  <si>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</si>
  <si>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</si>
  <si>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</si>
  <si>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</si>
  <si>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</si>
  <si>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</si>
  <si>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</si>
  <si>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</si>
  <si>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</si>
  <si>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</si>
  <si>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</si>
  <si>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</si>
  <si>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</si>
  <si>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</si>
  <si>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</si>
  <si>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</si>
  <si>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</si>
  <si>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</si>
  <si>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</si>
  <si>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</si>
  <si>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</si>
  <si>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</si>
  <si>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</si>
  <si>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</si>
  <si>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</si>
  <si>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</si>
  <si>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</si>
  <si>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</si>
  <si>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</si>
  <si>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</si>
  <si>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</si>
  <si>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</si>
  <si>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</si>
  <si>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</si>
  <si>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</si>
  <si>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</si>
  <si>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</si>
  <si>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</si>
  <si>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</si>
  <si>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</si>
  <si>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</si>
  <si>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</si>
  <si>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</si>
  <si>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</si>
  <si>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</si>
  <si>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</si>
  <si>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</si>
  <si>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</si>
  <si>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</si>
  <si>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</si>
  <si>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</si>
  <si>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</si>
  <si>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</si>
  <si>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</si>
  <si>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</si>
  <si>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</si>
  <si>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</si>
  <si>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</si>
  <si>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</si>
  <si>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</si>
  <si>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</si>
  <si>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</si>
  <si>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</si>
  <si>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</si>
  <si>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</si>
  <si>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</si>
  <si>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</si>
  <si>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</si>
  <si>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</si>
  <si>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</si>
  <si>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</si>
  <si>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</si>
  <si>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</si>
  <si>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</si>
  <si>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</si>
  <si>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</si>
  <si>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</si>
  <si>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</si>
  <si>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</si>
  <si>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</si>
  <si>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</si>
  <si>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</si>
  <si>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</si>
  <si>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</si>
  <si>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</si>
  <si>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</si>
  <si>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</si>
  <si>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</si>
  <si>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</si>
  <si>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</si>
  <si>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</si>
  <si>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</si>
  <si>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</si>
  <si>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</si>
  <si>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</si>
  <si>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</si>
  <si>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</si>
  <si>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</si>
  <si>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</si>
  <si>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</si>
  <si>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</si>
  <si>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</si>
  <si>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</si>
  <si>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</si>
  <si>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</si>
  <si>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</si>
  <si>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</si>
  <si>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</si>
  <si>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</si>
  <si>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</si>
  <si>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</si>
  <si>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</si>
  <si>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</si>
  <si>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</si>
  <si>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</si>
  <si>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</si>
  <si>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</si>
  <si>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</si>
  <si>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</si>
  <si>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</si>
  <si>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</si>
  <si>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</si>
  <si>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</si>
  <si>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</si>
  <si>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</si>
  <si>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</si>
  <si>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</si>
  <si>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</si>
  <si>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</si>
  <si>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</si>
  <si>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</si>
  <si>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</si>
  <si>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</si>
  <si>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</si>
  <si>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</si>
  <si>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</si>
  <si>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</si>
  <si>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</si>
  <si>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</si>
  <si>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</si>
  <si>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</si>
  <si>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</si>
  <si>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</si>
  <si>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</si>
  <si>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</si>
  <si>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</si>
  <si>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</si>
  <si>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</si>
  <si>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</si>
  <si>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</si>
  <si>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</si>
  <si>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</si>
  <si>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</si>
  <si>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</si>
  <si>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</si>
  <si>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</si>
  <si>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</si>
  <si>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</si>
  <si>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</si>
  <si>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</si>
  <si>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</si>
  <si>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</si>
  <si>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</si>
  <si>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</si>
  <si>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</si>
  <si>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</si>
  <si>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</si>
  <si>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</si>
  <si>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</si>
  <si>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</si>
  <si>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</si>
  <si>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</si>
  <si>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</si>
  <si>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</si>
  <si>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</si>
  <si>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</si>
  <si>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</si>
  <si>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</si>
  <si>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</si>
  <si>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</si>
  <si>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</si>
  <si>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</si>
  <si>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</si>
  <si>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</si>
  <si>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</si>
  <si>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</si>
  <si>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</si>
  <si>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</si>
  <si>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</si>
  <si>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</si>
  <si>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</si>
  <si>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</si>
  <si>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</si>
  <si>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</si>
  <si>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</si>
  <si>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</si>
  <si>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</si>
  <si>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</si>
  <si>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</si>
  <si>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</si>
  <si>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</si>
  <si>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</si>
  <si>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</si>
  <si>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</si>
  <si>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</si>
  <si>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</si>
  <si>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</si>
  <si>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</si>
  <si>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</si>
  <si>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</si>
  <si>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</si>
  <si>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</si>
  <si>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</si>
  <si>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</si>
  <si>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</si>
  <si>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</si>
  <si>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</si>
  <si>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</si>
  <si>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</si>
  <si>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</si>
  <si>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</si>
  <si>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</si>
  <si>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</si>
  <si>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</si>
  <si>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</si>
  <si>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</si>
  <si>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</si>
  <si>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</si>
  <si>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</si>
  <si>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</si>
  <si>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</si>
  <si>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</si>
  <si>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</si>
  <si>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</si>
  <si>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</si>
  <si>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</si>
  <si>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</si>
  <si>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</si>
  <si>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</si>
  <si>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</si>
  <si>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</si>
  <si>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</si>
  <si>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</si>
  <si>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</si>
  <si>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</si>
  <si>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</si>
  <si>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</si>
  <si>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</si>
  <si>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</si>
  <si>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</si>
  <si>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</si>
  <si>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</si>
  <si>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</si>
  <si>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</si>
  <si>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</si>
  <si>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</si>
  <si>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</si>
  <si>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</si>
  <si>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</si>
  <si>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</si>
  <si>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</si>
  <si>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</si>
  <si>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</si>
  <si>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</si>
  <si>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</si>
  <si>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</si>
  <si>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</si>
  <si>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</si>
  <si>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</si>
  <si>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</si>
  <si>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</si>
  <si>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</si>
  <si>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</si>
  <si>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</si>
  <si>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</si>
  <si>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</si>
  <si>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</si>
  <si>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</si>
  <si>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</si>
  <si>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</si>
  <si>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</si>
  <si>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</si>
  <si>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</si>
  <si>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</si>
  <si>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</si>
  <si>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</si>
  <si>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</si>
  <si>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</si>
  <si>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</si>
  <si>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</si>
  <si>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</si>
  <si>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</si>
  <si>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</si>
  <si>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</si>
  <si>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</si>
  <si>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</si>
  <si>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</si>
  <si>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</si>
  <si>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</si>
  <si>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</si>
  <si>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</si>
  <si>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</si>
  <si>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</si>
  <si>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</si>
  <si>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</si>
  <si>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</si>
  <si>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</si>
  <si>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</si>
  <si>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</si>
  <si>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</si>
  <si>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</si>
  <si>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</si>
  <si>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</si>
  <si>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</si>
  <si>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</si>
  <si>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</si>
  <si>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</si>
  <si>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</si>
  <si>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</si>
  <si>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</si>
  <si>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</si>
  <si>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</si>
  <si>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</si>
  <si>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</si>
  <si>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</si>
  <si>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</si>
  <si>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</si>
  <si>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</si>
  <si>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</si>
  <si>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</si>
  <si>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</si>
  <si>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</si>
  <si>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</si>
  <si>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</si>
  <si>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</si>
  <si>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</si>
  <si>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</si>
  <si>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</si>
  <si>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</si>
  <si>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</si>
  <si>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</si>
  <si>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</si>
  <si>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</si>
  <si>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</si>
  <si>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</si>
  <si>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</si>
  <si>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</si>
  <si>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</si>
  <si>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</si>
  <si>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</si>
  <si>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</si>
  <si>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</si>
  <si>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</si>
  <si>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</si>
  <si>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</si>
  <si>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</si>
  <si>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</si>
  <si>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</si>
  <si>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</si>
  <si>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</si>
  <si>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</si>
  <si>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</si>
  <si>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</si>
  <si>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</si>
  <si>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</si>
  <si>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</si>
  <si>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</si>
  <si>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</si>
  <si>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</si>
  <si>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</si>
  <si>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</si>
  <si>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</si>
  <si>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</si>
  <si>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</si>
  <si>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</si>
  <si>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</si>
  <si>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</si>
  <si>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</si>
  <si>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</si>
  <si>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</si>
  <si>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</si>
  <si>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</si>
  <si>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</si>
  <si>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</si>
  <si>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</si>
  <si>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</si>
  <si>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</si>
  <si>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</si>
  <si>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</si>
  <si>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</si>
  <si>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</si>
  <si>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</si>
  <si>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</si>
  <si>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</si>
  <si>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</si>
  <si>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</si>
  <si>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</si>
  <si>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</si>
  <si>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</si>
  <si>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</si>
  <si>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</si>
  <si>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</si>
  <si>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</si>
  <si>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</si>
  <si>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</si>
  <si>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</si>
  <si>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</si>
  <si>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</si>
  <si>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</si>
  <si>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</si>
  <si>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</si>
  <si>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</si>
  <si>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</si>
  <si>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</si>
  <si>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</si>
  <si>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</si>
  <si>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</si>
  <si>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</si>
  <si>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</si>
  <si>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</si>
  <si>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</si>
  <si>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</si>
  <si>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</si>
  <si>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</si>
  <si>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</si>
  <si>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</si>
  <si>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</si>
  <si>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</si>
  <si>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</si>
  <si>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</si>
  <si>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</si>
  <si>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</si>
  <si>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</si>
  <si>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</si>
  <si>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</si>
  <si>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</si>
  <si>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</si>
  <si>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</si>
  <si>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</si>
  <si>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</si>
  <si>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</si>
  <si>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</si>
  <si>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</si>
  <si>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</si>
  <si>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</si>
  <si>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</si>
  <si>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</si>
  <si>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</si>
  <si>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</si>
  <si>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</si>
  <si>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</si>
  <si>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</si>
  <si>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</si>
  <si>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</si>
  <si>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</si>
  <si>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</si>
  <si>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</si>
  <si>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</si>
  <si>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</si>
  <si>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</si>
  <si>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</si>
  <si>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</si>
  <si>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</si>
  <si>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</si>
  <si>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</si>
  <si>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</si>
  <si>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</si>
  <si>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</si>
  <si>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</si>
  <si>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</si>
  <si>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</si>
  <si>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</si>
  <si>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</si>
  <si>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</si>
  <si>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</si>
  <si>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</si>
  <si>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</si>
  <si>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</si>
  <si>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</si>
  <si>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</si>
  <si>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</si>
  <si>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</si>
  <si>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</si>
  <si>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</si>
  <si>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</si>
  <si>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</si>
  <si>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</si>
  <si>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</si>
  <si>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</si>
  <si>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</si>
  <si>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</si>
  <si>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</si>
  <si>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</si>
  <si>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</si>
  <si>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</si>
  <si>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</si>
  <si>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</si>
  <si>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</si>
  <si>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</si>
  <si>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</si>
  <si>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</si>
  <si>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</si>
  <si>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</si>
  <si>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</si>
  <si>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</si>
  <si>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</si>
  <si>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</si>
  <si>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</si>
  <si>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</si>
  <si>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</si>
  <si>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</si>
  <si>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</si>
  <si>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</si>
  <si>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</si>
  <si>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</si>
  <si>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</si>
  <si>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</si>
  <si>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</si>
  <si>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</si>
  <si>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</si>
  <si>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</si>
  <si>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</si>
  <si>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</si>
  <si>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</si>
  <si>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</si>
  <si>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</si>
  <si>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</si>
  <si>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</si>
  <si>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</si>
  <si>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</si>
  <si>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</si>
  <si>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</si>
  <si>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</si>
  <si>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</si>
  <si>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</si>
  <si>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</si>
  <si>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</si>
  <si>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</si>
  <si>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</si>
  <si>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</si>
  <si>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</si>
  <si>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</si>
  <si>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</si>
  <si>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</si>
  <si>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</si>
  <si>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</si>
  <si>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</si>
  <si>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</si>
  <si>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</si>
  <si>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</si>
  <si>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</si>
  <si>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</si>
  <si>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</si>
  <si>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</si>
  <si>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</si>
  <si>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</si>
  <si>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</si>
  <si>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</si>
  <si>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</si>
  <si>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</si>
  <si>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</si>
  <si>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</si>
  <si>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</si>
  <si>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</si>
  <si>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</si>
  <si>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</si>
  <si>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</si>
  <si>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</si>
  <si>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</si>
  <si>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</si>
  <si>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</si>
  <si>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</si>
  <si>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</si>
  <si>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</si>
  <si>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</si>
  <si>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</si>
  <si>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</si>
  <si>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</si>
  <si>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</si>
  <si>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</si>
  <si>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</si>
  <si>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</si>
  <si>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</si>
  <si>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</si>
  <si>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</si>
  <si>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</si>
  <si>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</si>
  <si>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</si>
  <si>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</si>
  <si>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</si>
  <si>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</si>
  <si>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</si>
  <si>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</si>
  <si>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</si>
  <si>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</si>
  <si>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</si>
  <si>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</si>
  <si>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</si>
  <si>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</si>
  <si>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</si>
  <si>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</si>
  <si>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</si>
  <si>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</si>
  <si>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</si>
  <si>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</si>
  <si>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</si>
  <si>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</si>
  <si>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</si>
  <si>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</si>
  <si>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</si>
  <si>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</si>
  <si>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</si>
  <si>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</si>
  <si>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</si>
  <si>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</si>
  <si>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</si>
  <si>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</si>
  <si>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</si>
  <si>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</si>
  <si>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</si>
  <si>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</si>
  <si>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</si>
  <si>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</si>
  <si>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</si>
  <si>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</si>
  <si>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</si>
  <si>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</si>
  <si>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</si>
  <si>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</si>
  <si>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</si>
  <si>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</si>
  <si>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</si>
  <si>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</si>
  <si>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</si>
  <si>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</si>
  <si>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</si>
  <si>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</si>
  <si>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</si>
  <si>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</si>
  <si>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</si>
  <si>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</si>
  <si>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</si>
  <si>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</si>
  <si>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</si>
  <si>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</si>
  <si>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</si>
  <si>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</si>
  <si>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</si>
  <si>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</si>
  <si>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</si>
  <si>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</si>
  <si>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</si>
  <si>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</si>
  <si>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</si>
  <si>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</si>
  <si>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</si>
  <si>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</si>
  <si>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</si>
  <si>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</si>
  <si>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</si>
  <si>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</si>
  <si>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</si>
  <si>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</si>
  <si>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</si>
  <si>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</si>
  <si>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</si>
  <si>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</si>
  <si>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</si>
  <si>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</si>
  <si>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</si>
  <si>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</si>
  <si>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</si>
  <si>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</si>
  <si>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</si>
  <si>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</si>
  <si>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</si>
  <si>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</si>
  <si>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</si>
  <si>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</si>
  <si>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</si>
  <si>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</si>
  <si>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</si>
  <si>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</si>
  <si>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</si>
  <si>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</si>
  <si>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</si>
  <si>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</si>
  <si>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</si>
  <si>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</si>
  <si>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</si>
  <si>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</si>
  <si>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</si>
  <si>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</si>
  <si>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</si>
  <si>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</si>
  <si>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</si>
  <si>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</si>
  <si>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</si>
  <si>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</si>
  <si>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</si>
  <si>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</si>
  <si>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</si>
  <si>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</si>
  <si>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</si>
  <si>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</si>
  <si>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</si>
  <si>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</si>
  <si>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</si>
  <si>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</si>
  <si>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</si>
  <si>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</si>
  <si>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</si>
  <si>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</si>
  <si>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</si>
  <si>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</si>
  <si>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</si>
  <si>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</si>
  <si>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</si>
  <si>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</si>
  <si>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</si>
  <si>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</si>
  <si>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</si>
  <si>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</si>
  <si>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</si>
  <si>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</si>
  <si>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</si>
  <si>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</si>
  <si>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</si>
  <si>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</si>
  <si>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</si>
  <si>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</si>
  <si>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</si>
  <si>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</si>
  <si>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</si>
  <si>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</si>
  <si>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</si>
  <si>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</si>
  <si>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</si>
  <si>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</si>
  <si>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</si>
  <si>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</si>
  <si>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</si>
  <si>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</si>
  <si>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</si>
  <si>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</si>
  <si>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</si>
  <si>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</si>
  <si>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</si>
  <si>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</si>
  <si>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</si>
  <si>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</si>
  <si>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</si>
  <si>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</si>
  <si>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</si>
  <si>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</si>
  <si>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</si>
  <si>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</si>
  <si>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</si>
  <si>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</si>
  <si>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</si>
  <si>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</si>
  <si>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</si>
  <si>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</si>
  <si>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</si>
  <si>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</si>
  <si>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</si>
  <si>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</si>
  <si>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</si>
  <si>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</si>
  <si>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</si>
  <si>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</si>
  <si>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</si>
  <si>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</si>
  <si>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</si>
  <si>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</si>
  <si>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</si>
  <si>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</si>
  <si>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</si>
  <si>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</si>
  <si>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</si>
  <si>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</si>
  <si>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</si>
  <si>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</si>
  <si>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</si>
  <si>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</si>
  <si>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</si>
  <si>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</si>
  <si>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</si>
  <si>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</si>
  <si>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</si>
  <si>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</si>
  <si>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</si>
  <si>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</si>
  <si>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</si>
  <si>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</si>
  <si>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</si>
  <si>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</si>
  <si>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</si>
  <si>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</si>
  <si>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</si>
  <si>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</si>
  <si>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</si>
  <si>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</si>
  <si>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</si>
  <si>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</si>
  <si>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</si>
  <si>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</si>
  <si>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</si>
  <si>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</si>
  <si>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</si>
  <si>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</si>
  <si>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</si>
  <si>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</si>
  <si>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</si>
  <si>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</si>
  <si>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</si>
  <si>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</si>
  <si>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</si>
  <si>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</si>
  <si>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</si>
  <si>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</si>
  <si>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</si>
  <si>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</si>
  <si>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</si>
  <si>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</si>
  <si>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</si>
  <si>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</si>
  <si>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</si>
  <si>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</si>
  <si>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</si>
  <si>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</si>
  <si>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</si>
  <si>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</si>
  <si>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</si>
  <si>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</si>
  <si>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</si>
  <si>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</si>
  <si>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</si>
  <si>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</si>
  <si>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</si>
  <si>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</si>
  <si>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</si>
  <si>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</si>
  <si>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</si>
  <si>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</si>
  <si>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</si>
  <si>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</si>
  <si>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</si>
  <si>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</si>
  <si>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</si>
  <si>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</si>
  <si>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</si>
  <si>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</si>
  <si>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</si>
  <si>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</si>
  <si>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</si>
  <si>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</si>
  <si>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</si>
  <si>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</si>
  <si>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</si>
  <si>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</si>
  <si>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</si>
  <si>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</si>
  <si>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</si>
  <si>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</si>
  <si>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</si>
  <si>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</si>
  <si>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</si>
  <si>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</si>
  <si>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</si>
  <si>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</si>
  <si>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</si>
  <si>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</si>
  <si>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</si>
  <si>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</si>
  <si>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</si>
  <si>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</si>
  <si>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</si>
  <si>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</si>
  <si>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</si>
  <si>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</si>
  <si>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</si>
  <si>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</si>
  <si>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</si>
  <si>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</si>
  <si>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</si>
  <si>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</si>
  <si>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</si>
  <si>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</si>
  <si>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</si>
  <si>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</si>
  <si>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</si>
  <si>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</si>
  <si>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</si>
  <si>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</si>
  <si>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</si>
  <si>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</si>
  <si>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</si>
  <si>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</si>
  <si>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</si>
  <si>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</si>
  <si>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</si>
  <si>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</si>
  <si>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</si>
  <si>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</si>
  <si>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</si>
  <si>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</si>
  <si>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</si>
  <si>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</si>
  <si>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</si>
  <si>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</si>
  <si>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</si>
  <si>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</si>
  <si>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</si>
  <si>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</si>
  <si>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</si>
  <si>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</si>
  <si>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</si>
  <si>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</si>
  <si>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</si>
  <si>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</si>
  <si>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</si>
  <si>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</si>
  <si>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</si>
  <si>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</si>
  <si>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</si>
  <si>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</si>
  <si>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</si>
  <si>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</si>
  <si>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</si>
  <si>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</si>
  <si>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</si>
  <si>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</si>
  <si>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</si>
  <si>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</si>
  <si>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</si>
  <si>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</si>
  <si>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</si>
  <si>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</si>
  <si>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</si>
  <si>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</si>
  <si>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</si>
  <si>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</si>
  <si>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</si>
  <si>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</si>
  <si>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</si>
  <si>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</si>
  <si>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</si>
  <si>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</si>
  <si>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</si>
  <si>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</si>
  <si>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</si>
  <si>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</si>
  <si>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</si>
  <si>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</si>
  <si>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</si>
  <si>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</si>
  <si>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</si>
  <si>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</si>
  <si>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</si>
  <si>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</si>
  <si>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</si>
  <si>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</si>
  <si>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</si>
  <si>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</si>
  <si>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</si>
  <si>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</si>
  <si>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</si>
  <si>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</si>
  <si>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</si>
  <si>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</si>
  <si>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</si>
  <si>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</si>
  <si>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</si>
  <si>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</si>
  <si>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</si>
  <si>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</si>
  <si>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</si>
  <si>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</si>
  <si>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</si>
  <si>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</si>
  <si>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</si>
  <si>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</si>
  <si>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</si>
  <si>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</si>
  <si>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</si>
  <si>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</si>
  <si>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</si>
  <si>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</si>
  <si>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</si>
  <si>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</si>
  <si>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</si>
  <si>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</si>
  <si>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</si>
  <si>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</si>
  <si>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</si>
  <si>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</si>
  <si>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</si>
  <si>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</si>
  <si>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</si>
  <si>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</si>
  <si>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</si>
  <si>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</si>
  <si>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</si>
  <si>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</si>
  <si>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</si>
  <si>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</si>
  <si>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</si>
  <si>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</si>
  <si>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</si>
  <si>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</si>
  <si>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</si>
  <si>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</si>
  <si>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</si>
  <si>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</si>
  <si>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</si>
  <si>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</si>
  <si>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</si>
  <si>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</si>
  <si>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</si>
  <si>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</si>
  <si>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</si>
  <si>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</si>
  <si>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</si>
  <si>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</si>
  <si>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</si>
  <si>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</si>
  <si>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</si>
  <si>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</si>
  <si>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</si>
  <si>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</si>
  <si>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</si>
  <si>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</si>
  <si>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</si>
  <si>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</si>
  <si>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</si>
  <si>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</si>
  <si>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</si>
  <si>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</si>
  <si>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</si>
  <si>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</si>
  <si>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</si>
  <si>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</si>
  <si>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</si>
  <si>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</si>
  <si>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</si>
  <si>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</si>
  <si>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</si>
  <si>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</si>
  <si>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</si>
  <si>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</si>
  <si>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</si>
  <si>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</si>
  <si>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</si>
  <si>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</si>
  <si>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</si>
  <si>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</si>
  <si>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</si>
  <si>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</si>
  <si>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</si>
  <si>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</si>
  <si>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</si>
  <si>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</si>
  <si>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</si>
  <si>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</si>
  <si>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</si>
  <si>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</si>
  <si>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</si>
  <si>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</si>
  <si>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</si>
  <si>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</si>
  <si>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</si>
  <si>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</si>
  <si>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</si>
  <si>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</si>
  <si>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</si>
  <si>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</si>
  <si>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</si>
  <si>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</si>
  <si>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</si>
  <si>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</si>
  <si>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</si>
  <si>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</si>
  <si>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</si>
  <si>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</si>
  <si>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</si>
  <si>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</si>
  <si>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</si>
  <si>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</si>
  <si>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</si>
  <si>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</si>
  <si>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</si>
  <si>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</si>
  <si>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</si>
  <si>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</si>
  <si>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</si>
  <si>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</si>
  <si>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</si>
  <si>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</si>
  <si>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</si>
  <si>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</si>
  <si>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</si>
  <si>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</si>
  <si>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</si>
  <si>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</si>
  <si>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</si>
  <si>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</si>
  <si>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</si>
  <si>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</si>
  <si>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</si>
  <si>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</si>
  <si>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</si>
  <si>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</si>
  <si>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</si>
  <si>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</si>
  <si>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</si>
  <si>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</si>
  <si>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</si>
  <si>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</si>
  <si>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</si>
  <si>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</si>
  <si>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</si>
  <si>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</si>
  <si>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</si>
  <si>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</si>
  <si>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</si>
  <si>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</si>
  <si>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</si>
  <si>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</si>
  <si>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</si>
  <si>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</si>
  <si>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</si>
  <si>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</si>
  <si>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</si>
  <si>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</si>
  <si>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</si>
  <si>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</si>
  <si>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</si>
  <si>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</si>
  <si>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</si>
  <si>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</si>
  <si>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</si>
  <si>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</si>
  <si>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</si>
  <si>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</si>
  <si>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</si>
  <si>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</si>
  <si>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</si>
  <si>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</si>
  <si>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</si>
  <si>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</si>
  <si>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</si>
  <si>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</si>
  <si>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</si>
  <si>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</si>
  <si>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</si>
  <si>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</si>
  <si>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</si>
  <si>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</si>
  <si>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</si>
  <si>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</si>
  <si>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</si>
  <si>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</si>
  <si>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</si>
  <si>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</si>
  <si>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</si>
  <si>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</si>
  <si>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</si>
  <si>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</si>
  <si>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</si>
  <si>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</si>
  <si>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</si>
  <si>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</si>
  <si>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</si>
  <si>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</si>
  <si>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</si>
  <si>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</si>
  <si>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</si>
  <si>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</si>
  <si>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</si>
  <si>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</si>
  <si>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</si>
  <si>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</si>
  <si>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</si>
  <si>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</si>
  <si>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</si>
  <si>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</si>
  <si>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</si>
  <si>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</si>
  <si>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</si>
  <si>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</si>
  <si>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</si>
  <si>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</si>
  <si>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</si>
  <si>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</si>
  <si>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</si>
  <si>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</si>
  <si>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</si>
  <si>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</si>
  <si>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</si>
  <si>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</si>
  <si>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</si>
  <si>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</si>
  <si>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</si>
  <si>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</si>
  <si>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</si>
  <si>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</si>
  <si>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</si>
  <si>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</si>
  <si>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</si>
  <si>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</si>
  <si>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</si>
  <si>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</si>
  <si>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</si>
  <si>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</si>
  <si>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</si>
  <si>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</si>
  <si>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</si>
  <si>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</si>
  <si>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</si>
  <si>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</si>
  <si>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</si>
  <si>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</si>
  <si>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</si>
  <si>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</si>
  <si>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</si>
  <si>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</si>
  <si>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</si>
  <si>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</si>
  <si>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</si>
  <si>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</si>
  <si>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</si>
  <si>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</si>
  <si>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</si>
  <si>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</si>
  <si>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</si>
  <si>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</si>
  <si>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</si>
  <si>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</si>
  <si>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</si>
  <si>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</si>
  <si>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</si>
  <si>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</si>
  <si>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</si>
  <si>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</si>
  <si>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</si>
  <si>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</si>
  <si>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</si>
  <si>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</si>
  <si>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</si>
  <si>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</si>
  <si>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</si>
  <si>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</si>
  <si>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</si>
  <si>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</si>
  <si>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</si>
  <si>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</si>
  <si>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</si>
  <si>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</si>
  <si>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</si>
  <si>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</si>
  <si>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</si>
  <si>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</si>
  <si>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</si>
  <si>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</si>
  <si>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</si>
  <si>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</si>
  <si>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</si>
  <si>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</si>
  <si>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</si>
  <si>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</si>
  <si>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</si>
  <si>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</si>
  <si>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</si>
  <si>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</si>
  <si>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</si>
  <si>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</si>
  <si>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</si>
  <si>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</si>
  <si>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</si>
  <si>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</si>
  <si>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</si>
  <si>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</si>
  <si>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</si>
  <si>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</si>
  <si>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</si>
  <si>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</si>
  <si>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</si>
  <si>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</si>
  <si>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</si>
  <si>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</si>
  <si>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</si>
  <si>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</si>
  <si>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</si>
  <si>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</si>
  <si>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</si>
  <si>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</si>
  <si>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</si>
  <si>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</si>
  <si>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</si>
  <si>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</si>
  <si>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</si>
  <si>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</si>
  <si>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</si>
  <si>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</si>
  <si>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</si>
  <si>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</si>
  <si>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</si>
  <si>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</si>
  <si>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</si>
  <si>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</si>
  <si>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</si>
  <si>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</si>
  <si>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</si>
  <si>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</si>
  <si>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</si>
  <si>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</si>
  <si>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</si>
  <si>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</si>
  <si>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</si>
  <si>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</si>
  <si>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</si>
  <si>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</si>
  <si>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</si>
  <si>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</si>
  <si>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</si>
  <si>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</si>
  <si>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</si>
  <si>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</si>
  <si>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</si>
  <si>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</si>
  <si>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</si>
  <si>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</si>
  <si>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</si>
  <si>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</si>
  <si>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</si>
  <si>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</si>
  <si>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</si>
  <si>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</si>
  <si>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</si>
  <si>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</si>
  <si>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</si>
  <si>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</si>
  <si>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</si>
  <si>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</si>
  <si>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</si>
  <si>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</si>
  <si>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</si>
  <si>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</si>
  <si>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</si>
  <si>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</si>
  <si>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</si>
  <si>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</si>
  <si>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</si>
  <si>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</si>
  <si>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</si>
  <si>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</si>
  <si>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</si>
  <si>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</si>
  <si>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</si>
  <si>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</si>
  <si>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</si>
  <si>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</si>
  <si>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</si>
  <si>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</si>
  <si>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</si>
  <si>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</si>
  <si>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</si>
  <si>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</si>
  <si>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</si>
  <si>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</si>
  <si>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</si>
  <si>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</si>
  <si>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</si>
  <si>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</si>
  <si>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</si>
  <si>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</si>
  <si>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</si>
  <si>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</si>
  <si>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</si>
  <si>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</si>
  <si>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</si>
  <si>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</si>
  <si>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</si>
  <si>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</si>
  <si>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</si>
  <si>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</si>
  <si>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</si>
  <si>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</si>
  <si>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</si>
  <si>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</si>
  <si>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</si>
  <si>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</si>
  <si>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</si>
  <si>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</si>
  <si>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</si>
  <si>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</si>
  <si>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</si>
  <si>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</si>
  <si>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</si>
  <si>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</si>
  <si>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</si>
  <si>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</si>
  <si>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</si>
  <si>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</si>
  <si>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</si>
  <si>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</si>
  <si>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</si>
  <si>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</si>
  <si>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</si>
  <si>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</si>
  <si>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</si>
  <si>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</si>
  <si>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</si>
  <si>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</si>
  <si>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</si>
  <si>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</si>
  <si>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</si>
  <si>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</si>
  <si>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</si>
  <si>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</si>
  <si>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</si>
  <si>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</si>
  <si>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</si>
  <si>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</si>
  <si>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</si>
  <si>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</si>
  <si>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</si>
  <si>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</si>
  <si>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</si>
  <si>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</si>
  <si>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</si>
  <si>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</si>
  <si>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</si>
  <si>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</si>
  <si>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</si>
  <si>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</si>
  <si>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</si>
  <si>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</si>
  <si>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</si>
  <si>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</si>
  <si>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</si>
  <si>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</si>
  <si>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</si>
  <si>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</si>
  <si>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</si>
  <si>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</si>
  <si>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</si>
  <si>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</si>
  <si>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</si>
  <si>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</si>
  <si>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</si>
  <si>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</si>
  <si>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</si>
  <si>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</si>
  <si>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</si>
  <si>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</si>
  <si>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</si>
  <si>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</si>
  <si>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</si>
  <si>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</si>
  <si>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</si>
  <si>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</si>
  <si>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</si>
  <si>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</si>
  <si>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</si>
  <si>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</si>
  <si>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</si>
  <si>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</si>
  <si>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</si>
  <si>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</si>
  <si>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</si>
  <si>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</si>
  <si>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</si>
  <si>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</si>
  <si>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</si>
  <si>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</si>
  <si>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</si>
  <si>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</si>
  <si>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</si>
  <si>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</si>
  <si>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</si>
  <si>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</si>
  <si>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</si>
  <si>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</si>
  <si>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</si>
  <si>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</si>
  <si>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</si>
  <si>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</si>
  <si>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</si>
  <si>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</si>
  <si>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</si>
  <si>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</si>
  <si>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</si>
  <si>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</si>
  <si>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</si>
  <si>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</si>
  <si>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</si>
  <si>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</si>
  <si>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</si>
  <si>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</si>
  <si>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</si>
  <si>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</si>
  <si>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</si>
  <si>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</si>
  <si>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</si>
  <si>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</si>
  <si>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</si>
  <si>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</si>
  <si>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</si>
  <si>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</si>
  <si>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</si>
  <si>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</si>
  <si>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</si>
  <si>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</si>
  <si>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</si>
  <si>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</si>
  <si>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</si>
  <si>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</si>
  <si>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</si>
  <si>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</si>
  <si>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</si>
  <si>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</si>
  <si>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</si>
  <si>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</si>
  <si>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</si>
  <si>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</si>
  <si>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</si>
  <si>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</si>
  <si>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</si>
  <si>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</si>
  <si>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</si>
  <si>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</si>
  <si>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</si>
  <si>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</si>
  <si>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</si>
  <si>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</si>
  <si>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</si>
  <si>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</si>
  <si>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</si>
  <si>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</si>
  <si>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</si>
  <si>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</si>
  <si>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</si>
  <si>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</si>
  <si>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</si>
  <si>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</si>
  <si>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</si>
  <si>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</si>
  <si>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</si>
  <si>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</si>
  <si>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</si>
  <si>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</si>
  <si>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</si>
  <si>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</si>
  <si>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</si>
  <si>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</si>
  <si>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</si>
  <si>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</si>
  <si>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</si>
  <si>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</si>
  <si>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</si>
  <si>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</si>
  <si>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</si>
  <si>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</si>
  <si>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</si>
  <si>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</si>
  <si>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</si>
  <si>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</si>
  <si>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</si>
  <si>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</si>
  <si>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</si>
  <si>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</si>
  <si>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</si>
  <si>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</si>
  <si>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</si>
  <si>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</si>
  <si>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</si>
  <si>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</si>
  <si>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</si>
  <si>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</si>
  <si>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</si>
  <si>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</si>
  <si>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</si>
  <si>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</si>
  <si>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</si>
  <si>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</si>
  <si>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</si>
  <si>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</si>
  <si>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</si>
  <si>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</si>
  <si>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</si>
  <si>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</si>
  <si>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</si>
  <si>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</si>
  <si>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</si>
  <si>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</si>
  <si>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</si>
  <si>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</si>
  <si>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</si>
  <si>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</si>
  <si>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</si>
  <si>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</si>
  <si>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</si>
  <si>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</si>
  <si>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</si>
  <si>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</si>
  <si>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</si>
  <si>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</si>
  <si>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</si>
  <si>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</si>
  <si>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</si>
  <si>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</si>
  <si>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</si>
  <si>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</si>
  <si>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</si>
  <si>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</si>
  <si>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</si>
  <si>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</si>
  <si>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</si>
  <si>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</si>
  <si>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</si>
  <si>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</si>
  <si>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</si>
  <si>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</si>
  <si>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</si>
  <si>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</si>
  <si>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</si>
  <si>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</si>
  <si>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</si>
  <si>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</si>
  <si>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</si>
  <si>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</si>
  <si>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</si>
  <si>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</si>
  <si>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</si>
  <si>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</si>
  <si>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</si>
  <si>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</si>
  <si>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</si>
  <si>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</si>
  <si>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</si>
  <si>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</si>
  <si>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</si>
  <si>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</si>
  <si>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</si>
  <si>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</si>
  <si>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</si>
  <si>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</si>
  <si>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</si>
  <si>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</si>
  <si>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</si>
  <si>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</si>
  <si>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</si>
  <si>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</si>
  <si>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</si>
  <si>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</si>
  <si>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</si>
  <si>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</si>
  <si>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</si>
  <si>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</si>
  <si>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</si>
  <si>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</si>
  <si>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</si>
  <si>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</si>
  <si>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</si>
  <si>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</si>
  <si>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</si>
  <si>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</si>
  <si>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</si>
  <si>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</si>
  <si>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</si>
  <si>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</si>
  <si>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</si>
  <si>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</si>
  <si>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</si>
  <si>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</si>
  <si>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</si>
  <si>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</si>
  <si>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</si>
  <si>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</si>
  <si>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</si>
  <si>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</si>
  <si>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</si>
  <si>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</si>
  <si>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</si>
  <si>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</si>
  <si>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</si>
  <si>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</si>
  <si>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</si>
  <si>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</si>
  <si>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</si>
  <si>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</si>
  <si>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</si>
  <si>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</si>
  <si>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</si>
  <si>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</si>
  <si>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</si>
  <si>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</si>
  <si>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</si>
  <si>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</si>
  <si>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</si>
  <si>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</si>
  <si>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</si>
  <si>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</si>
  <si>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</si>
  <si>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</si>
  <si>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</si>
  <si>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</si>
  <si>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</si>
  <si>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</si>
  <si>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</si>
  <si>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</si>
  <si>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</si>
  <si>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</si>
  <si>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</si>
  <si>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</si>
  <si>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</si>
  <si>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</si>
  <si>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</si>
  <si>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</si>
  <si>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</si>
  <si>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</si>
  <si>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</si>
  <si>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</si>
  <si>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</si>
  <si>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</si>
  <si>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</si>
  <si>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</si>
  <si>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</si>
  <si>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</si>
  <si>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</si>
  <si>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</si>
  <si>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</si>
  <si>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</si>
  <si>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</si>
  <si>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</si>
  <si>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</si>
  <si>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</si>
  <si>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</si>
  <si>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</si>
  <si>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</si>
  <si>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</si>
  <si>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</si>
  <si>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</si>
  <si>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</si>
  <si>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</si>
  <si>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</si>
  <si>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</si>
  <si>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</si>
  <si>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</si>
  <si>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</si>
  <si>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</si>
  <si>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</si>
  <si>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</si>
  <si>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</si>
  <si>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</si>
  <si>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</si>
  <si>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</si>
  <si>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</si>
  <si>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</si>
  <si>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</si>
  <si>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</si>
  <si>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</si>
  <si>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</si>
  <si>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</si>
  <si>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</si>
  <si>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</si>
  <si>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</si>
  <si>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</si>
  <si>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</si>
  <si>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</si>
  <si>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</si>
  <si>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</si>
  <si>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</si>
  <si>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</si>
  <si>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</si>
  <si>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</si>
  <si>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</si>
  <si>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</si>
  <si>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</si>
  <si>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</si>
  <si>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</si>
  <si>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</si>
  <si>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</si>
  <si>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</si>
  <si>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</si>
  <si>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</si>
  <si>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</si>
  <si>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</si>
  <si>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</si>
  <si>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</si>
  <si>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</si>
  <si>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</si>
  <si>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</si>
  <si>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</si>
  <si>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</si>
  <si>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</si>
  <si>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</si>
  <si>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</si>
  <si>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</si>
  <si>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</si>
  <si>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</si>
  <si>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</si>
  <si>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</si>
  <si>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</si>
  <si>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</si>
  <si>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</si>
  <si>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</si>
  <si>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</si>
  <si>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</si>
  <si>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</si>
  <si>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</si>
  <si>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</si>
  <si>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</si>
  <si>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</si>
  <si>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</si>
  <si>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</si>
  <si>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</si>
  <si>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</si>
  <si>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</si>
  <si>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</si>
  <si>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</si>
  <si>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</si>
  <si>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</si>
  <si>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</si>
  <si>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</si>
  <si>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</si>
  <si>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</si>
  <si>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</si>
  <si>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</si>
  <si>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</si>
  <si>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</si>
  <si>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</si>
  <si>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</si>
  <si>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</si>
  <si>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</si>
  <si>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</si>
  <si>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</si>
  <si>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</si>
  <si>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</si>
  <si>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</si>
  <si>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</si>
  <si>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</si>
  <si>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</si>
  <si>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</si>
  <si>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</si>
  <si>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</si>
  <si>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</si>
  <si>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</si>
  <si>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</si>
  <si>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</si>
  <si>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</si>
  <si>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</si>
  <si>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</si>
  <si>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</si>
  <si>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</si>
  <si>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</si>
  <si>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</si>
  <si>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</si>
  <si>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</si>
  <si>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</si>
  <si>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</si>
  <si>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</si>
  <si>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</si>
  <si>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</si>
  <si>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</si>
  <si>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</si>
  <si>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</si>
  <si>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</si>
  <si>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</si>
  <si>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</si>
  <si>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</si>
  <si>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</si>
  <si>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</si>
  <si>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</si>
  <si>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</si>
  <si>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</si>
  <si>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</si>
  <si>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</si>
  <si>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</si>
  <si>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</si>
  <si>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</si>
  <si>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</si>
  <si>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</si>
  <si>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</si>
  <si>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</si>
  <si>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</si>
  <si>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</si>
  <si>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</si>
  <si>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</si>
  <si>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</si>
  <si>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</si>
  <si>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</si>
  <si>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</si>
  <si>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</si>
  <si>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</si>
  <si>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</si>
  <si>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</si>
  <si>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</si>
  <si>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</si>
  <si>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</si>
  <si>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</si>
  <si>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</si>
  <si>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</si>
  <si>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</si>
  <si>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</si>
  <si>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</si>
  <si>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</si>
  <si>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</si>
  <si>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</si>
  <si>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</si>
  <si>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</si>
  <si>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</si>
  <si>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</si>
  <si>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</si>
  <si>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</si>
  <si>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</si>
  <si>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</si>
  <si>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</si>
  <si>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</si>
  <si>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</si>
  <si>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</si>
  <si>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</si>
  <si>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</si>
  <si>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</si>
  <si>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</si>
  <si>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</si>
  <si>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</si>
  <si>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</si>
  <si>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</si>
  <si>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</si>
  <si>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</si>
  <si>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</si>
  <si>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</si>
  <si>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</si>
  <si>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</si>
  <si>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</si>
  <si>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</si>
  <si>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</si>
  <si>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</si>
  <si>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</si>
  <si>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</si>
  <si>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</si>
  <si>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</si>
  <si>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</si>
  <si>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</si>
  <si>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</si>
  <si>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</si>
  <si>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</si>
  <si>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</si>
  <si>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</si>
  <si>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</si>
  <si>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</si>
  <si>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</si>
  <si>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</si>
  <si>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</si>
  <si>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</si>
  <si>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</si>
  <si>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</si>
  <si>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</si>
  <si>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</si>
  <si>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</si>
  <si>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</si>
  <si>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</si>
  <si>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</si>
  <si>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</si>
  <si>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</si>
  <si>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</si>
  <si>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</si>
  <si>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</si>
  <si>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</si>
  <si>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</si>
  <si>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</si>
  <si>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</si>
  <si>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</si>
  <si>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</si>
  <si>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</si>
  <si>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</si>
  <si>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</si>
  <si>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</si>
  <si>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</si>
  <si>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</si>
  <si>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</si>
  <si>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</si>
  <si>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</si>
  <si>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</si>
  <si>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</si>
  <si>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</si>
  <si>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</si>
  <si>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</si>
  <si>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</si>
  <si>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</si>
  <si>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</si>
  <si>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</si>
  <si>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</si>
  <si>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</si>
  <si>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</si>
  <si>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</si>
  <si>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</si>
  <si>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</si>
  <si>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</si>
  <si>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</si>
  <si>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</si>
  <si>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</si>
  <si>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</si>
  <si>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</si>
  <si>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</si>
  <si>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</si>
  <si>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</si>
  <si>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</si>
  <si>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</si>
  <si>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</si>
  <si>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</si>
  <si>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</si>
  <si>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</si>
  <si>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</si>
  <si>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</si>
  <si>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</si>
  <si>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</si>
  <si>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</si>
  <si>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</si>
  <si>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</si>
  <si>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</si>
  <si>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</si>
  <si>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</si>
  <si>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</si>
  <si>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</si>
  <si>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</si>
  <si>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</si>
  <si>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</si>
  <si>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</si>
  <si>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</si>
  <si>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</si>
  <si>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</si>
  <si>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</si>
  <si>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</si>
  <si>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</si>
  <si>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</si>
  <si>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</si>
  <si>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</si>
  <si>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</si>
  <si>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</si>
  <si>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</si>
  <si>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</si>
  <si>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</si>
  <si>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</si>
  <si>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</si>
  <si>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</si>
  <si>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</si>
  <si>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</si>
  <si>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</si>
  <si>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</si>
  <si>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</si>
  <si>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</si>
  <si>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</si>
  <si>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</si>
  <si>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</si>
  <si>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</si>
  <si>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</si>
  <si>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</si>
  <si>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</si>
  <si>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</si>
  <si>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</si>
  <si>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</si>
  <si>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</si>
  <si>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</si>
  <si>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</si>
  <si>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</si>
  <si>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</si>
  <si>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</si>
  <si>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</si>
  <si>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</si>
  <si>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</si>
  <si>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</si>
  <si>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</si>
  <si>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</si>
  <si>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</si>
  <si>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</si>
  <si>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</si>
  <si>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</si>
  <si>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</si>
  <si>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</si>
  <si>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</si>
  <si>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</si>
  <si>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</si>
  <si>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</si>
  <si>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</si>
  <si>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</si>
  <si>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</si>
  <si>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</si>
  <si>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</si>
  <si>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</si>
  <si>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</si>
  <si>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</si>
  <si>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</si>
  <si>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</si>
  <si>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</si>
  <si>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</si>
  <si>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</si>
  <si>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</si>
  <si>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</si>
  <si>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</si>
  <si>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</si>
  <si>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</si>
  <si>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</si>
  <si>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</si>
  <si>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</si>
  <si>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</si>
  <si>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</si>
  <si>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</si>
  <si>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</si>
  <si>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</si>
  <si>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</si>
  <si>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</si>
  <si>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</si>
  <si>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</si>
  <si>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</si>
  <si>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</si>
  <si>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</si>
  <si>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</si>
  <si>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</si>
  <si>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</si>
  <si>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</si>
  <si>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</si>
  <si>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</si>
  <si>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</si>
  <si>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</si>
  <si>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</si>
  <si>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</si>
  <si>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</si>
  <si>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</si>
  <si>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</si>
  <si>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</si>
  <si>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</si>
  <si>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</si>
  <si>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</si>
  <si>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</si>
  <si>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</si>
  <si>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</si>
  <si>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</si>
  <si>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</si>
  <si>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</si>
  <si>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</si>
  <si>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</si>
  <si>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</si>
  <si>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</si>
  <si>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</si>
  <si>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</si>
  <si>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</si>
  <si>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</si>
  <si>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</si>
  <si>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</si>
  <si>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</si>
  <si>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</si>
  <si>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</si>
  <si>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</si>
  <si>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</si>
  <si>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</si>
  <si>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</si>
  <si>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</si>
  <si>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</si>
  <si>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</si>
  <si>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</si>
  <si>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</si>
  <si>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</si>
  <si>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</si>
  <si>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</si>
  <si>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</si>
  <si>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</si>
  <si>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</si>
  <si>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</si>
  <si>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</si>
  <si>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</si>
  <si>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</si>
  <si>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</si>
  <si>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</si>
  <si>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</si>
  <si>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</si>
  <si>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</si>
  <si>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</si>
  <si>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</si>
  <si>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</si>
  <si>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</si>
  <si>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</si>
  <si>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</si>
  <si>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</si>
  <si>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</si>
  <si>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</si>
  <si>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</si>
  <si>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</si>
  <si>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</si>
  <si>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</si>
  <si>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</si>
  <si>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</si>
  <si>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</si>
  <si>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</si>
  <si>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</si>
  <si>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</si>
  <si>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</si>
  <si>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</si>
  <si>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</si>
  <si>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</si>
  <si>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</si>
  <si>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</si>
  <si>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</si>
  <si>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</si>
  <si>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</si>
  <si>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</si>
  <si>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</si>
  <si>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</si>
  <si>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</si>
  <si>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</si>
  <si>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</si>
  <si>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</si>
  <si>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</si>
  <si>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</si>
  <si>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</si>
  <si>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</si>
  <si>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</si>
  <si>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</si>
  <si>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</si>
  <si>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</si>
  <si>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</si>
  <si>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</si>
  <si>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</si>
  <si>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</si>
  <si>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</si>
  <si>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</si>
  <si>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</si>
  <si>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</si>
  <si>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</si>
  <si>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</si>
  <si>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</si>
  <si>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</si>
  <si>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</si>
  <si>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</si>
  <si>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</si>
  <si>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</si>
  <si>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</si>
  <si>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</si>
  <si>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</si>
  <si>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</si>
  <si>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</si>
  <si>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</si>
  <si>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</si>
  <si>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</si>
  <si>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</si>
  <si>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</si>
  <si>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</si>
  <si>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</si>
  <si>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</si>
  <si>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</si>
  <si>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</si>
  <si>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</si>
  <si>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</si>
  <si>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</si>
  <si>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</si>
  <si>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</si>
  <si>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</si>
  <si>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</si>
  <si>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</si>
  <si>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</si>
  <si>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</si>
  <si>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</si>
  <si>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</si>
  <si>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</si>
  <si>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</si>
  <si>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</si>
  <si>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</si>
  <si>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</si>
  <si>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</si>
  <si>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</si>
  <si>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</si>
  <si>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</si>
  <si>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</si>
  <si>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</si>
  <si>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</si>
  <si>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</si>
  <si>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</si>
  <si>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</si>
  <si>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</si>
  <si>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</si>
  <si>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</si>
  <si>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</si>
  <si>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</si>
  <si>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</si>
  <si>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</si>
  <si>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</si>
  <si>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</si>
  <si>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</si>
  <si>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</si>
  <si>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</si>
  <si>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</si>
  <si>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</si>
  <si>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</si>
  <si>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</si>
  <si>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</si>
  <si>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</si>
  <si>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</si>
  <si>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</si>
  <si>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</si>
  <si>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</si>
  <si>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</si>
  <si>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</si>
  <si>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</si>
  <si>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</si>
  <si>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</si>
  <si>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</si>
  <si>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</si>
  <si>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</si>
  <si>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</si>
  <si>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</si>
  <si>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</si>
  <si>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</si>
  <si>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</si>
  <si>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</si>
  <si>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</si>
  <si>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</si>
  <si>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</si>
  <si>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</si>
  <si>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</si>
  <si>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</si>
  <si>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</si>
  <si>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</si>
  <si>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</si>
  <si>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</si>
  <si>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</si>
  <si>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</si>
  <si>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</si>
  <si>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</si>
  <si>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</si>
  <si>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</si>
  <si>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</si>
  <si>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</si>
  <si>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</si>
  <si>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</si>
  <si>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</si>
  <si>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</si>
  <si>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</si>
  <si>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</si>
  <si>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</si>
  <si>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</si>
  <si>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</si>
  <si>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</si>
  <si>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</si>
  <si>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</si>
  <si>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</si>
  <si>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</si>
  <si>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</si>
  <si>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</si>
  <si>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</si>
  <si>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</si>
  <si>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</si>
  <si>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</si>
  <si>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</si>
  <si>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</si>
  <si>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</si>
  <si>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</si>
  <si>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</si>
  <si>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</si>
  <si>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</si>
  <si>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</si>
  <si>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</si>
  <si>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</si>
  <si>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</si>
  <si>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</si>
  <si>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</si>
  <si>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</si>
  <si>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</si>
  <si>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</si>
  <si>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</si>
  <si>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</si>
  <si>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</si>
  <si>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</si>
  <si>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</si>
  <si>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</si>
  <si>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</si>
  <si>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</si>
  <si>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</si>
  <si>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</si>
  <si>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</si>
  <si>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</si>
  <si>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</si>
  <si>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</si>
  <si>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</si>
  <si>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</si>
  <si>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</si>
  <si>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</si>
  <si>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</si>
  <si>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</si>
  <si>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</si>
  <si>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</si>
  <si>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</si>
  <si>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</si>
  <si>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</si>
  <si>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</si>
  <si>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</si>
  <si>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</si>
  <si>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</si>
  <si>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</si>
  <si>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</si>
  <si>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</si>
  <si>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</si>
  <si>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</si>
  <si>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</si>
  <si>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</si>
  <si>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</si>
  <si>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</si>
  <si>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</si>
  <si>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</si>
  <si>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</si>
  <si>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</si>
  <si>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</si>
  <si>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</si>
  <si>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</si>
  <si>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</si>
  <si>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</si>
  <si>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</si>
  <si>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</si>
  <si>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</si>
  <si>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</si>
  <si>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</si>
  <si>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</si>
  <si>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</si>
  <si>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</si>
  <si>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</si>
  <si>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</si>
  <si>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</si>
  <si>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</si>
  <si>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</si>
  <si>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</si>
  <si>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</si>
  <si>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</si>
  <si>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</si>
  <si>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</si>
  <si>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</si>
  <si>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</si>
  <si>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</si>
  <si>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</si>
  <si>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</si>
  <si>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</si>
  <si>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</si>
  <si>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</si>
  <si>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</si>
  <si>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</si>
  <si>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</si>
  <si>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</si>
  <si>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</si>
  <si>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</si>
  <si>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</si>
  <si>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</si>
  <si>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</si>
  <si>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</si>
  <si>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</si>
  <si>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</si>
  <si>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</si>
  <si>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</si>
  <si>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</si>
  <si>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</si>
  <si>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</si>
  <si>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</si>
  <si>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</si>
  <si>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</si>
  <si>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</si>
  <si>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</si>
  <si>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</si>
  <si>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</si>
  <si>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</si>
  <si>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</si>
  <si>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</si>
  <si>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</si>
  <si>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</si>
  <si>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</si>
  <si>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</si>
  <si>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</si>
  <si>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</si>
  <si>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</si>
  <si>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</si>
  <si>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</si>
  <si>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</si>
  <si>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</si>
  <si>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</si>
  <si>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</si>
  <si>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</si>
  <si>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</si>
  <si>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</si>
  <si>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</si>
  <si>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</si>
  <si>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</si>
  <si>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</si>
  <si>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</si>
  <si>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</si>
  <si>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</si>
  <si>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</si>
  <si>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</si>
  <si>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</si>
  <si>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</si>
  <si>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</si>
  <si>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</si>
  <si>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</si>
  <si>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</si>
  <si>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</si>
  <si>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</si>
  <si>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</si>
  <si>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</si>
  <si>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</si>
  <si>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</si>
  <si>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</si>
  <si>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</si>
  <si>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</si>
  <si>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</si>
  <si>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</si>
  <si>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</si>
  <si>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</si>
  <si>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</si>
  <si>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</si>
  <si>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</si>
  <si>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</si>
  <si>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</si>
  <si>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</si>
  <si>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</si>
  <si>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</si>
  <si>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</si>
  <si>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</si>
  <si>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</si>
  <si>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</si>
  <si>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</si>
  <si>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</si>
  <si>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</si>
  <si>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</si>
  <si>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</si>
  <si>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</si>
  <si>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</si>
  <si>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</si>
  <si>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</si>
  <si>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</si>
  <si>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</si>
  <si>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</si>
  <si>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</si>
  <si>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</si>
  <si>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</si>
  <si>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</si>
  <si>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</si>
  <si>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</si>
  <si>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</si>
  <si>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</si>
  <si>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</si>
  <si>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</si>
  <si>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</si>
  <si>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</si>
  <si>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</si>
  <si>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</si>
  <si>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</si>
  <si>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</si>
  <si>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</si>
  <si>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</si>
  <si>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</si>
  <si>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</si>
  <si>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</si>
  <si>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</si>
  <si>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</si>
  <si>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</si>
  <si>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</si>
  <si>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</si>
  <si>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</si>
  <si>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</si>
  <si>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</si>
  <si>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</si>
  <si>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</si>
  <si>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</si>
  <si>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</si>
  <si>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</si>
  <si>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</si>
  <si>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</si>
  <si>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</si>
  <si>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</si>
  <si>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</si>
  <si>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</si>
  <si>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</si>
  <si>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</si>
  <si>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</si>
  <si>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</si>
  <si>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</si>
  <si>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</si>
  <si>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</si>
  <si>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</si>
  <si>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</si>
  <si>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</si>
  <si>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</si>
  <si>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</si>
  <si>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</si>
  <si>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</si>
  <si>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</si>
  <si>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</si>
  <si>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</si>
  <si>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</si>
  <si>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</si>
  <si>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</si>
  <si>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</si>
  <si>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</si>
  <si>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</si>
  <si>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</si>
  <si>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</si>
  <si>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</si>
  <si>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</si>
  <si>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</si>
  <si>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</si>
  <si>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</si>
  <si>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</si>
  <si>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</si>
  <si>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</si>
  <si>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</si>
  <si>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</si>
  <si>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</si>
  <si>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</si>
  <si>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</si>
  <si>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</si>
  <si>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</si>
  <si>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</si>
  <si>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</si>
  <si>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</si>
  <si>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</si>
  <si>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</si>
  <si>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</si>
  <si>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</si>
  <si>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</si>
  <si>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</si>
  <si>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</si>
  <si>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</si>
  <si>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</si>
  <si>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</si>
  <si>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</si>
  <si>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</si>
  <si>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</si>
  <si>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</si>
  <si>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</si>
  <si>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</si>
  <si>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</si>
  <si>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</si>
  <si>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</si>
  <si>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</si>
  <si>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</si>
  <si>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</si>
  <si>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</si>
  <si>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</si>
  <si>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</si>
  <si>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</si>
  <si>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</si>
  <si>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</si>
  <si>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</si>
  <si>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</si>
  <si>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</si>
  <si>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</si>
  <si>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</si>
  <si>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</si>
  <si>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</si>
  <si>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</si>
  <si>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</si>
  <si>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</si>
  <si>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</si>
  <si>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</si>
  <si>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</si>
  <si>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</si>
  <si>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</si>
  <si>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</si>
  <si>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</si>
  <si>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</si>
  <si>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</si>
  <si>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</si>
  <si>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</si>
  <si>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</si>
  <si>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</si>
  <si>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</si>
  <si>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</si>
  <si>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</si>
  <si>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</si>
  <si>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</si>
  <si>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</si>
  <si>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</si>
  <si>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</si>
  <si>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</si>
  <si>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</si>
  <si>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</si>
  <si>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</si>
  <si>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</si>
  <si>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</si>
  <si>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</si>
  <si>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</si>
  <si>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</si>
  <si>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</si>
  <si>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</si>
  <si>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</si>
  <si>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</si>
  <si>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</si>
  <si>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</si>
  <si>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</si>
  <si>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</si>
  <si>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</si>
  <si>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</si>
  <si>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</si>
  <si>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</si>
  <si>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</si>
  <si>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</si>
  <si>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</si>
  <si>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</si>
  <si>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</si>
  <si>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</si>
  <si>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</si>
  <si>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</si>
  <si>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</si>
  <si>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</si>
  <si>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</si>
  <si>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</si>
  <si>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</si>
  <si>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</si>
  <si>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</si>
  <si>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</si>
  <si>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</si>
  <si>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</si>
  <si>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</si>
  <si>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</si>
  <si>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</si>
  <si>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</si>
  <si>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</si>
  <si>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</si>
  <si>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</si>
  <si>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</si>
  <si>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</si>
  <si>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</si>
  <si>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</si>
  <si>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</si>
  <si>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</si>
  <si>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</si>
  <si>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</si>
  <si>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</si>
  <si>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</si>
  <si>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</si>
  <si>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</si>
  <si>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</si>
  <si>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</si>
  <si>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</si>
  <si>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</si>
  <si>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</si>
  <si>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</si>
  <si>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</si>
  <si>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</si>
  <si>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</si>
  <si>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</si>
  <si>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</si>
  <si>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</si>
  <si>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</si>
  <si>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</si>
  <si>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</si>
  <si>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</si>
  <si>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</si>
  <si>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</si>
  <si>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</si>
  <si>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</si>
  <si>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</si>
  <si>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</si>
  <si>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</si>
  <si>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</si>
  <si>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</si>
  <si>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</si>
  <si>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</si>
  <si>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</si>
  <si>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</si>
  <si>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</si>
  <si>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</si>
  <si>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</si>
  <si>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</si>
  <si>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</si>
  <si>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</si>
  <si>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</si>
  <si>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</si>
  <si>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</si>
  <si>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</si>
  <si>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</si>
  <si>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</si>
  <si>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</si>
  <si>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</si>
  <si>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</si>
  <si>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</si>
  <si>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</si>
  <si>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</si>
  <si>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</si>
  <si>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</si>
  <si>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</si>
  <si>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</si>
  <si>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</si>
  <si>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</si>
  <si>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</si>
  <si>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</si>
  <si>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</si>
  <si>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</si>
  <si>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</si>
  <si>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</si>
  <si>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</si>
  <si>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</si>
  <si>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</si>
  <si>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</si>
  <si>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</si>
  <si>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</si>
  <si>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</si>
  <si>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</si>
  <si>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</si>
  <si>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</si>
  <si>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</si>
  <si>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</si>
  <si>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</si>
  <si>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</si>
  <si>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</si>
  <si>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</si>
  <si>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</si>
  <si>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</si>
  <si>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</si>
  <si>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</si>
  <si>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</si>
  <si>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</si>
  <si>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</si>
  <si>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</si>
  <si>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</si>
  <si>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</si>
  <si>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</si>
  <si>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</si>
  <si>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</si>
  <si>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</si>
  <si>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</si>
  <si>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</si>
  <si>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</si>
  <si>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</si>
  <si>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</si>
  <si>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</si>
  <si>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</si>
  <si>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</si>
  <si>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</si>
  <si>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</si>
  <si>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</si>
  <si>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</si>
  <si>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</si>
  <si>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</si>
  <si>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</si>
  <si>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</si>
  <si>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</si>
  <si>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</si>
  <si>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</si>
  <si>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</si>
  <si>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</si>
  <si>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</si>
  <si>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</si>
  <si>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</si>
  <si>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</si>
  <si>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</si>
  <si>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</si>
  <si>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</si>
  <si>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</si>
  <si>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</si>
  <si>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</si>
  <si>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</si>
  <si>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</si>
  <si>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</si>
  <si>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</si>
  <si>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</si>
  <si>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</si>
  <si>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</si>
  <si>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</si>
  <si>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</si>
  <si>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</si>
  <si>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</si>
  <si>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</si>
  <si>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</si>
  <si>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</si>
  <si>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</si>
  <si>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</si>
  <si>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</si>
  <si>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</si>
  <si>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</si>
  <si>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</si>
  <si>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</si>
  <si>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</si>
  <si>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</si>
  <si>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</si>
  <si>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</si>
  <si>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</si>
  <si>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</si>
  <si>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</si>
  <si>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</si>
  <si>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</si>
  <si>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</si>
  <si>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</si>
  <si>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</si>
  <si>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</si>
  <si>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</si>
  <si>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</si>
  <si>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</si>
  <si>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</si>
  <si>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</si>
  <si>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</si>
  <si>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</si>
  <si>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</si>
  <si>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</si>
  <si>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</si>
  <si>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</si>
  <si>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</si>
  <si>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</si>
  <si>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</si>
  <si>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</si>
  <si>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</si>
  <si>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</si>
  <si>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</si>
  <si>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</si>
  <si>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</si>
  <si>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</si>
  <si>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</si>
  <si>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</si>
  <si>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</si>
  <si>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</si>
  <si>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</si>
  <si>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</si>
  <si>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</si>
  <si>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</si>
  <si>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</si>
  <si>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</si>
  <si>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</si>
  <si>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</si>
  <si>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</si>
  <si>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</si>
  <si>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</si>
  <si>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</si>
  <si>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</si>
  <si>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</si>
  <si>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</si>
  <si>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</si>
  <si>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</si>
  <si>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</si>
  <si>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</si>
  <si>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</si>
  <si>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</si>
  <si>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</si>
  <si>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</si>
  <si>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</si>
  <si>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</si>
  <si>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</si>
  <si>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</si>
  <si>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</si>
  <si>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</si>
  <si>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</si>
  <si>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</si>
  <si>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</si>
  <si>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</si>
  <si>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</si>
  <si>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</si>
  <si>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</si>
  <si>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</si>
  <si>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</si>
  <si>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</si>
  <si>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</si>
  <si>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</si>
  <si>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</si>
  <si>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</si>
  <si>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</si>
  <si>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</si>
  <si>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</si>
  <si>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</si>
  <si>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</si>
  <si>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</si>
  <si>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</si>
  <si>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</si>
  <si>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</si>
  <si>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</si>
  <si>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</si>
  <si>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</si>
  <si>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</si>
  <si>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</si>
  <si>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</si>
  <si>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</si>
  <si>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</si>
  <si>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</si>
  <si>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</si>
  <si>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</si>
  <si>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</si>
  <si>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</si>
  <si>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</si>
  <si>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</si>
  <si>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</si>
  <si>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</si>
  <si>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</si>
  <si>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</si>
  <si>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</si>
  <si>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</si>
  <si>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</si>
  <si>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</si>
  <si>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</si>
  <si>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</si>
  <si>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</si>
  <si>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</si>
  <si>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</si>
  <si>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</si>
  <si>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</si>
  <si>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</si>
  <si>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</si>
  <si>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</si>
  <si>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</si>
  <si>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</si>
  <si>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</si>
  <si>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</si>
  <si>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</si>
  <si>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</si>
  <si>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</si>
  <si>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</si>
  <si>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</si>
  <si>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</si>
  <si>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</si>
  <si>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</si>
  <si>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</si>
  <si>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</si>
  <si>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</si>
  <si>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</si>
  <si>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</si>
  <si>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</si>
  <si>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</si>
  <si>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</si>
  <si>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</si>
  <si>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</si>
  <si>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</si>
  <si>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</si>
  <si>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</si>
  <si>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</si>
  <si>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</si>
  <si>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</si>
  <si>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</si>
  <si>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</si>
  <si>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</si>
  <si>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</si>
  <si>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</si>
  <si>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</si>
  <si>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</si>
  <si>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</si>
  <si>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</si>
  <si>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</si>
  <si>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</si>
  <si>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</si>
  <si>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</si>
  <si>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</si>
  <si>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</si>
  <si>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</si>
  <si>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</si>
  <si>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</si>
  <si>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</si>
  <si>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</si>
  <si>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</si>
  <si>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</si>
  <si>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</si>
  <si>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</si>
  <si>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</si>
  <si>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</si>
  <si>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</si>
  <si>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</si>
  <si>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</si>
  <si>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</si>
  <si>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</si>
  <si>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</si>
  <si>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</si>
  <si>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</si>
  <si>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</si>
  <si>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</si>
  <si>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</si>
  <si>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</si>
  <si>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</si>
  <si>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</si>
  <si>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</si>
  <si>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</si>
  <si>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</si>
  <si>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</si>
  <si>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</si>
  <si>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</si>
  <si>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</si>
  <si>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</si>
  <si>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</si>
  <si>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</si>
  <si>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</si>
  <si>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</si>
  <si>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</si>
  <si>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</si>
  <si>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</si>
  <si>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</si>
  <si>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</si>
  <si>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</si>
  <si>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</si>
  <si>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</si>
  <si>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</si>
  <si>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</si>
  <si>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</si>
  <si>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</si>
  <si>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</si>
  <si>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</si>
  <si>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</si>
  <si>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</si>
  <si>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</si>
  <si>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</si>
  <si>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</si>
  <si>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</si>
  <si>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</si>
  <si>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</si>
  <si>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</si>
  <si>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</si>
  <si>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</si>
  <si>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</si>
  <si>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</si>
  <si>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</si>
  <si>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</si>
  <si>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</si>
  <si>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</si>
  <si>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</si>
  <si>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</si>
  <si>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</si>
  <si>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</si>
  <si>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</si>
  <si>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</si>
  <si>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</si>
  <si>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</si>
  <si>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</si>
  <si>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</si>
  <si>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</si>
  <si>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</si>
  <si>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</si>
  <si>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</si>
  <si>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</si>
  <si>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</si>
  <si>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</si>
  <si>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</si>
  <si>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</si>
  <si>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</si>
  <si>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</si>
  <si>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</si>
  <si>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</si>
  <si>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</si>
  <si>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</si>
  <si>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</si>
  <si>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</si>
  <si>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</si>
  <si>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</si>
  <si>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</si>
  <si>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</si>
  <si>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</si>
  <si>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</si>
  <si>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</si>
  <si>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</si>
  <si>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</si>
  <si>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</si>
  <si>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</si>
  <si>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</si>
  <si>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</si>
  <si>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</si>
  <si>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</si>
  <si>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</si>
  <si>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</si>
  <si>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</si>
  <si>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</si>
  <si>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</si>
  <si>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</si>
  <si>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</si>
  <si>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</si>
  <si>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</si>
  <si>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</si>
  <si>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</si>
  <si>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</si>
  <si>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</si>
  <si>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</si>
  <si>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</si>
  <si>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</si>
  <si>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</si>
  <si>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</si>
  <si>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</si>
  <si>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</si>
  <si>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</si>
  <si>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</si>
  <si>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</si>
  <si>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</si>
  <si>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</si>
  <si>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</si>
  <si>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</si>
  <si>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</si>
  <si>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</si>
  <si>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</si>
  <si>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</si>
  <si>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</si>
  <si>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</si>
  <si>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</si>
  <si>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</si>
  <si>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</si>
  <si>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</si>
  <si>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</si>
  <si>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</si>
  <si>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</si>
  <si>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</si>
  <si>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</si>
  <si>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</si>
  <si>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</si>
  <si>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</si>
  <si>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</si>
  <si>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</si>
  <si>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</si>
  <si>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</si>
  <si>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</si>
  <si>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</si>
  <si>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</si>
  <si>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</si>
  <si>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</si>
  <si>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</si>
  <si>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</si>
  <si>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</si>
  <si>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</si>
  <si>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</si>
  <si>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</si>
  <si>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</si>
  <si>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</si>
  <si>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</si>
  <si>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</si>
  <si>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</si>
  <si>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</si>
  <si>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</si>
  <si>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</si>
  <si>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</si>
  <si>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</si>
  <si>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</si>
  <si>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</si>
  <si>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</si>
  <si>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</si>
  <si>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</si>
  <si>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</si>
  <si>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</si>
  <si>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</si>
  <si>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</si>
  <si>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</si>
  <si>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</si>
  <si>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</si>
  <si>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</si>
  <si>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</si>
  <si>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</si>
  <si>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</si>
  <si>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</si>
  <si>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</si>
  <si>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</si>
  <si>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</si>
  <si>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</si>
  <si>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</si>
  <si>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</si>
  <si>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</si>
  <si>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</si>
  <si>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</si>
  <si>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</si>
  <si>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</si>
  <si>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</si>
  <si>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</si>
  <si>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</si>
  <si>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</si>
  <si>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</si>
  <si>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</si>
  <si>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</si>
  <si>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</si>
  <si>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</si>
  <si>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</si>
  <si>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</si>
  <si>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</si>
  <si>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</si>
  <si>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</si>
  <si>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</si>
  <si>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</si>
  <si>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</si>
  <si>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</si>
  <si>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</si>
  <si>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</si>
  <si>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</si>
  <si>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</si>
  <si>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</si>
  <si>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</si>
  <si>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</si>
  <si>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</si>
  <si>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</si>
  <si>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</si>
  <si>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</si>
  <si>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</si>
  <si>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</si>
  <si>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</si>
  <si>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</si>
  <si>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</si>
  <si>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</si>
  <si>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</si>
  <si>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</si>
  <si>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</si>
  <si>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</si>
  <si>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</si>
  <si>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</si>
  <si>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</si>
  <si>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</si>
  <si>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</si>
  <si>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</si>
  <si>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</si>
  <si>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</si>
  <si>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</si>
  <si>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</si>
  <si>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</si>
  <si>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</si>
  <si>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</si>
  <si>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</si>
  <si>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</si>
  <si>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</si>
  <si>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</si>
  <si>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</si>
  <si>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</si>
  <si>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</si>
  <si>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</si>
  <si>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</si>
  <si>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</si>
  <si>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</si>
  <si>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</si>
  <si>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</si>
  <si>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</si>
  <si>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</si>
  <si>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</si>
  <si>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</si>
  <si>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</si>
  <si>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</si>
  <si>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</si>
  <si>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</si>
  <si>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</si>
  <si>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</si>
  <si>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</si>
  <si>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</si>
  <si>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</si>
  <si>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</si>
  <si>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</si>
  <si>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</si>
  <si>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</si>
  <si>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</si>
  <si>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</si>
  <si>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</si>
  <si>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</si>
  <si>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</si>
  <si>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</si>
  <si>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</si>
  <si>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</si>
  <si>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</si>
  <si>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</si>
  <si>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</si>
  <si>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</si>
  <si>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</si>
  <si>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</si>
  <si>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</si>
  <si>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</si>
  <si>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</si>
  <si>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</si>
  <si>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</si>
  <si>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</si>
  <si>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</si>
  <si>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</si>
  <si>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</si>
  <si>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</si>
  <si>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</si>
  <si>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</si>
  <si>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</si>
  <si>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</si>
  <si>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</si>
  <si>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</si>
  <si>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</si>
  <si>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</si>
  <si>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</si>
  <si>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</si>
  <si>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</si>
  <si>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</si>
  <si>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</si>
  <si>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</si>
  <si>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</si>
  <si>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</si>
  <si>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</si>
  <si>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</si>
  <si>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</si>
  <si>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</si>
  <si>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</si>
  <si>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</si>
  <si>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</si>
  <si>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</si>
  <si>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</si>
  <si>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</si>
  <si>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</si>
  <si>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</si>
  <si>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</si>
  <si>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</si>
  <si>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</si>
  <si>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</si>
  <si>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</si>
  <si>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</si>
  <si>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</si>
  <si>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</si>
  <si>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</si>
  <si>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</si>
  <si>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</si>
  <si>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</si>
  <si>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</si>
  <si>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</si>
  <si>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</si>
  <si>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</si>
  <si>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</si>
  <si>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</si>
  <si>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</si>
  <si>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</si>
  <si>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</si>
  <si>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</si>
  <si>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</si>
  <si>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</si>
  <si>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</si>
  <si>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</si>
  <si>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</si>
  <si>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</si>
  <si>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</si>
  <si>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</si>
  <si>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</si>
  <si>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</si>
  <si>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</si>
  <si>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</si>
  <si>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</si>
  <si>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</si>
  <si>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</si>
  <si>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</si>
  <si>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</si>
  <si>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</si>
  <si>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</si>
  <si>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</si>
  <si>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</si>
  <si>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</si>
  <si>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</si>
  <si>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</si>
  <si>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</si>
  <si>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</si>
  <si>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</si>
  <si>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</si>
  <si>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</si>
  <si>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</si>
  <si>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</si>
  <si>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</si>
  <si>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</si>
  <si>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</si>
  <si>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</si>
  <si>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</si>
  <si>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</si>
  <si>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</si>
  <si>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</si>
  <si>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</si>
  <si>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</si>
  <si>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</si>
  <si>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</si>
  <si>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</si>
  <si>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</si>
  <si>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</si>
  <si>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</si>
  <si>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</si>
  <si>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</si>
  <si>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</si>
  <si>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</si>
  <si>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</si>
  <si>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</si>
  <si>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</si>
  <si>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</si>
  <si>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</si>
  <si>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</si>
  <si>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</si>
  <si>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</si>
  <si>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</si>
  <si>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</si>
  <si>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</si>
  <si>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</si>
  <si>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</si>
  <si>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</si>
  <si>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</si>
  <si>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</si>
  <si>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</si>
  <si>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</si>
  <si>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</si>
  <si>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</si>
  <si>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</si>
  <si>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</si>
  <si>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</si>
  <si>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</si>
  <si>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</si>
  <si>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</si>
  <si>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</si>
  <si>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</si>
  <si>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</si>
  <si>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</si>
  <si>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</si>
  <si>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</si>
  <si>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</si>
  <si>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</si>
  <si>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</si>
  <si>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</si>
  <si>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</si>
  <si>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</si>
  <si>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</si>
  <si>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</si>
  <si>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</si>
  <si>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</si>
  <si>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</si>
  <si>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</si>
  <si>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</si>
  <si>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</si>
  <si>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</si>
  <si>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</si>
  <si>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</si>
  <si>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</si>
  <si>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</si>
  <si>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</si>
  <si>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</si>
  <si>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</si>
  <si>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</si>
  <si>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</si>
  <si>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</si>
  <si>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</si>
  <si>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</si>
  <si>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</si>
  <si>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</si>
  <si>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</si>
  <si>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</si>
  <si>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</si>
  <si>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</si>
  <si>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</si>
  <si>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</si>
  <si>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</si>
  <si>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</si>
  <si>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</si>
  <si>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</si>
  <si>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</si>
  <si>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</si>
  <si>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</si>
  <si>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</si>
  <si>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</si>
  <si>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</si>
  <si>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</si>
  <si>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</si>
  <si>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</si>
  <si>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</si>
  <si>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</si>
  <si>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</si>
  <si>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</si>
  <si>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</si>
  <si>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</si>
  <si>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</si>
  <si>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</si>
  <si>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</si>
  <si>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</si>
  <si>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</si>
  <si>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</si>
  <si>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</si>
  <si>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</si>
  <si>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</si>
  <si>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</si>
  <si>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</si>
  <si>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</si>
  <si>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</si>
  <si>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</si>
  <si>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</si>
  <si>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</si>
  <si>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</si>
  <si>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</si>
  <si>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</si>
  <si>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</si>
  <si>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</si>
  <si>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</si>
  <si>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</si>
  <si>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</si>
  <si>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</si>
  <si>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</si>
  <si>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</si>
  <si>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</si>
  <si>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</si>
  <si>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</si>
  <si>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</si>
  <si>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</si>
  <si>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</si>
  <si>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</si>
  <si>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</si>
  <si>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</si>
  <si>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</si>
  <si>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</si>
  <si>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</si>
  <si>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</si>
  <si>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</si>
  <si>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</si>
  <si>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</si>
  <si>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</si>
  <si>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</si>
  <si>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</si>
  <si>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</si>
  <si>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</si>
  <si>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</si>
  <si>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</si>
  <si>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</si>
  <si>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</si>
  <si>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</si>
  <si>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</si>
  <si>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</si>
  <si>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</si>
  <si>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</si>
  <si>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</si>
  <si>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</si>
  <si>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</si>
  <si>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</si>
  <si>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</si>
  <si>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</si>
  <si>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</si>
  <si>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</si>
  <si>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</si>
  <si>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</si>
  <si>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</si>
  <si>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</si>
  <si>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</si>
  <si>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</si>
  <si>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</si>
  <si>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</si>
  <si>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</si>
  <si>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</si>
  <si>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</si>
  <si>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</si>
  <si>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</si>
  <si>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</si>
  <si>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</si>
  <si>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</si>
  <si>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</si>
  <si>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</si>
  <si>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</si>
  <si>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</si>
  <si>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</si>
  <si>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</si>
  <si>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</si>
  <si>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</si>
  <si>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</si>
  <si>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</si>
  <si>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</si>
  <si>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</si>
  <si>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</si>
  <si>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</si>
  <si>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</si>
  <si>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</si>
  <si>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</si>
  <si>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</si>
  <si>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</si>
  <si>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</si>
  <si>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</si>
  <si>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</si>
  <si>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</si>
  <si>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</si>
  <si>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</si>
  <si>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</si>
  <si>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</si>
  <si>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</si>
  <si>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</si>
  <si>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</si>
  <si>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</si>
  <si>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</si>
  <si>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</si>
  <si>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</si>
  <si>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</si>
  <si>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</si>
  <si>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</si>
  <si>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</si>
  <si>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</si>
  <si>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</si>
  <si>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</si>
  <si>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</si>
  <si>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</si>
  <si>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</si>
  <si>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</si>
  <si>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</si>
  <si>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</si>
  <si>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</si>
  <si>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</si>
  <si>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</si>
  <si>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</si>
  <si>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</si>
  <si>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</si>
  <si>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</si>
  <si>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</si>
  <si>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</si>
  <si>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</si>
  <si>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</si>
  <si>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</si>
  <si>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</si>
  <si>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</si>
  <si>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</si>
  <si>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</si>
  <si>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</si>
  <si>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</si>
  <si>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</si>
  <si>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</si>
  <si>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</si>
  <si>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</si>
  <si>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</si>
  <si>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</si>
  <si>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</si>
  <si>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</si>
  <si>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</si>
  <si>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</si>
  <si>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</si>
  <si>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</si>
  <si>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</si>
  <si>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</si>
  <si>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</si>
  <si>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</si>
  <si>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</si>
  <si>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</si>
  <si>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</si>
  <si>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</si>
  <si>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</si>
  <si>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</si>
  <si>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</si>
  <si>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</si>
  <si>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</si>
  <si>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</si>
  <si>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</si>
  <si>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</si>
  <si>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</si>
  <si>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</si>
  <si>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</si>
  <si>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</si>
  <si>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</si>
  <si>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</si>
  <si>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</si>
  <si>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</si>
  <si>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</si>
  <si>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</si>
  <si>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</si>
  <si>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</si>
  <si>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</si>
  <si>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</si>
  <si>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</si>
  <si>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</si>
  <si>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</si>
  <si>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</si>
  <si>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</si>
  <si>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</si>
  <si>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</si>
  <si>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</si>
  <si>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</si>
  <si>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</si>
  <si>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</si>
  <si>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</si>
  <si>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</si>
  <si>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</si>
  <si>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</si>
  <si>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</si>
  <si>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</si>
  <si>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</si>
  <si>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</si>
  <si>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</si>
  <si>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</si>
  <si>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</si>
  <si>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</si>
  <si>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</si>
  <si>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</si>
  <si>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</si>
  <si>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</si>
  <si>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</si>
  <si>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</si>
  <si>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</si>
  <si>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</si>
  <si>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</si>
  <si>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</si>
  <si>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</si>
  <si>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</si>
  <si>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</si>
  <si>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</si>
  <si>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</si>
  <si>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</si>
  <si>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</si>
  <si>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</si>
  <si>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</si>
  <si>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</si>
  <si>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</si>
  <si>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</si>
  <si>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</si>
  <si>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</si>
  <si>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</si>
  <si>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</si>
  <si>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</si>
  <si>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</si>
  <si>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</si>
  <si>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</si>
  <si>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</si>
  <si>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</si>
  <si>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</si>
  <si>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</si>
  <si>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</si>
  <si>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</si>
  <si>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</si>
  <si>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</si>
  <si>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</si>
  <si>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</si>
  <si>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</si>
  <si>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</si>
  <si>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</si>
  <si>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</si>
  <si>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</si>
  <si>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</si>
  <si>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</si>
  <si>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</si>
  <si>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</si>
  <si>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</si>
  <si>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</si>
  <si>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</si>
  <si>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</si>
  <si>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</si>
  <si>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</si>
  <si>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</si>
  <si>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</si>
  <si>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</si>
  <si>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</si>
  <si>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</si>
  <si>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</si>
  <si>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</si>
  <si>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</si>
  <si>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</si>
  <si>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</si>
  <si>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</si>
  <si>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</si>
  <si>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</si>
  <si>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</si>
  <si>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</si>
  <si>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</si>
  <si>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</si>
  <si>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</si>
  <si>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</si>
  <si>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</si>
  <si>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</si>
  <si>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</si>
  <si>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</si>
  <si>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</si>
  <si>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</si>
  <si>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</si>
  <si>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</si>
  <si>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</si>
  <si>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</si>
  <si>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</si>
  <si>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</si>
  <si>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</si>
  <si>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</si>
  <si>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</si>
  <si>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</si>
  <si>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</si>
  <si>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</si>
  <si>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</si>
  <si>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</si>
  <si>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</si>
  <si>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</si>
  <si>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</si>
  <si>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</si>
  <si>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</si>
  <si>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</si>
  <si>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</si>
  <si>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</si>
  <si>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</si>
  <si>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</si>
  <si>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</si>
  <si>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</si>
  <si>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</si>
  <si>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</si>
  <si>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</si>
  <si>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</si>
  <si>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</si>
  <si>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</si>
  <si>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</si>
  <si>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</si>
  <si>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</si>
  <si>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</si>
  <si>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</si>
  <si>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</si>
  <si>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</si>
  <si>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</si>
  <si>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</si>
  <si>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</si>
  <si>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</si>
  <si>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</si>
  <si>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</si>
  <si>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</si>
  <si>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</si>
  <si>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</si>
  <si>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</si>
  <si>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</si>
  <si>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</si>
  <si>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</si>
  <si>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</si>
  <si>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</si>
  <si>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</si>
  <si>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</si>
  <si>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</si>
  <si>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</si>
  <si>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</si>
  <si>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</si>
  <si>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</si>
  <si>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</si>
  <si>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</si>
  <si>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</si>
  <si>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</si>
  <si>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</si>
  <si>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</si>
  <si>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</si>
  <si>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</si>
  <si>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</si>
  <si>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</si>
  <si>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</si>
  <si>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</si>
  <si>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</si>
  <si>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</si>
  <si>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</si>
  <si>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</si>
  <si>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</si>
  <si>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</si>
  <si>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</si>
  <si>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</si>
  <si>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</si>
  <si>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</si>
  <si>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</si>
  <si>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</si>
  <si>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</si>
  <si>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</si>
  <si>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</si>
  <si>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</si>
  <si>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</si>
  <si>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</si>
  <si>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</si>
  <si>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</si>
  <si>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</si>
  <si>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</si>
  <si>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</si>
  <si>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</si>
  <si>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</si>
  <si>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</si>
  <si>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</si>
  <si>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</si>
  <si>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</si>
  <si>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</si>
  <si>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</si>
  <si>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</si>
  <si>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</si>
  <si>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</si>
  <si>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</si>
  <si>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</si>
  <si>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</si>
  <si>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</si>
  <si>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</si>
  <si>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</si>
  <si>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</si>
  <si>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</si>
  <si>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</si>
  <si>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</si>
  <si>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</si>
  <si>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</si>
  <si>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</si>
  <si>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</si>
  <si>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</si>
  <si>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</si>
  <si>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</si>
  <si>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</si>
  <si>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</si>
  <si>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</si>
  <si>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</si>
  <si>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</si>
  <si>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</si>
  <si>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</si>
  <si>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</si>
  <si>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</si>
  <si>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</si>
  <si>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</si>
  <si>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</si>
  <si>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</si>
  <si>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</si>
  <si>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</si>
  <si>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</si>
  <si>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</si>
  <si>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</si>
  <si>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</si>
  <si>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</si>
  <si>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</si>
  <si>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</si>
  <si>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</si>
  <si>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</si>
  <si>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</si>
  <si>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</si>
  <si>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</si>
  <si>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</si>
  <si>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</si>
  <si>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</si>
  <si>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</si>
  <si>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</si>
  <si>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</si>
  <si>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</si>
  <si>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</si>
  <si>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</si>
  <si>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</si>
  <si>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</si>
  <si>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</si>
  <si>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</si>
  <si>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</si>
  <si>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</si>
  <si>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</si>
  <si>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</si>
  <si>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</si>
  <si>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</si>
  <si>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</si>
  <si>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</si>
  <si>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</si>
  <si>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</si>
  <si>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</si>
  <si>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</si>
  <si>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</si>
  <si>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</si>
  <si>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</si>
  <si>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</si>
  <si>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</si>
  <si>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</si>
  <si>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</si>
  <si>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</si>
  <si>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</si>
  <si>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</si>
  <si>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</si>
  <si>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</si>
  <si>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</si>
  <si>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</si>
  <si>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</si>
  <si>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</si>
  <si>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</si>
  <si>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</si>
  <si>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</si>
  <si>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</si>
  <si>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</si>
  <si>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</si>
  <si>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</si>
  <si>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</si>
  <si>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</si>
  <si>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</si>
  <si>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</si>
  <si>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</si>
  <si>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</si>
  <si>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</si>
  <si>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</si>
  <si>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</si>
  <si>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</si>
  <si>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</si>
  <si>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</si>
  <si>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</si>
  <si>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</si>
  <si>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</si>
  <si>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</si>
  <si>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</si>
  <si>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</si>
  <si>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</si>
  <si>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</si>
  <si>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</si>
  <si>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</si>
  <si>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</si>
  <si>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</si>
  <si>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</si>
  <si>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</si>
  <si>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</si>
  <si>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</si>
  <si>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</si>
  <si>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</si>
  <si>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</si>
  <si>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</si>
  <si>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</si>
  <si>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</si>
  <si>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</si>
  <si>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</si>
  <si>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</si>
  <si>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</si>
  <si>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</si>
  <si>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</si>
  <si>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</si>
  <si>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</si>
  <si>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</si>
  <si>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</si>
  <si>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</si>
  <si>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</si>
  <si>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</si>
  <si>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</si>
  <si>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</si>
  <si>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</si>
  <si>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</si>
  <si>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</si>
  <si>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</si>
  <si>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</si>
  <si>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</si>
  <si>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</si>
  <si>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</si>
  <si>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</si>
  <si>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</si>
  <si>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</si>
  <si>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</si>
  <si>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</si>
  <si>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</si>
  <si>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</si>
  <si>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</si>
  <si>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</si>
  <si>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</si>
  <si>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</si>
  <si>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</si>
  <si>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</si>
  <si>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</si>
  <si>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</si>
  <si>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</si>
  <si>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</si>
  <si>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</si>
  <si>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</si>
  <si>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</si>
  <si>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</si>
  <si>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</si>
  <si>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</si>
  <si>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</si>
  <si>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</si>
  <si>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</si>
  <si>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</si>
  <si>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</si>
  <si>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</si>
  <si>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</si>
  <si>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</si>
  <si>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</si>
  <si>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</si>
  <si>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</si>
  <si>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</si>
  <si>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</si>
  <si>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</si>
  <si>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</si>
  <si>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</si>
  <si>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</si>
  <si>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</si>
  <si>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</si>
  <si>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</si>
  <si>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</si>
  <si>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</si>
  <si>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</si>
  <si>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</si>
  <si>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</si>
  <si>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</si>
  <si>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</si>
  <si>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</si>
  <si>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</si>
  <si>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</si>
  <si>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</si>
  <si>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</si>
  <si>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</si>
  <si>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</si>
  <si>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</si>
  <si>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</si>
  <si>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</si>
  <si>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</si>
  <si>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</si>
  <si>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</si>
  <si>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</si>
  <si>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</si>
  <si>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</si>
  <si>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</si>
  <si>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</si>
  <si>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</si>
  <si>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</si>
  <si>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</si>
  <si>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</si>
  <si>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</si>
  <si>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</si>
  <si>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</si>
  <si>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</si>
  <si>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</si>
  <si>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</si>
  <si>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</si>
  <si>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</si>
  <si>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</si>
  <si>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</si>
  <si>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</si>
  <si>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</si>
  <si>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</si>
  <si>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</si>
  <si>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</si>
  <si>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</si>
  <si>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</si>
  <si>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</si>
  <si>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</si>
  <si>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</si>
  <si>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</si>
  <si>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</si>
  <si>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</si>
  <si>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</si>
  <si>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</si>
  <si>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</si>
  <si>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</si>
  <si>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</si>
  <si>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</si>
  <si>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</si>
  <si>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</si>
  <si>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</si>
  <si>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</si>
  <si>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</si>
  <si>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</si>
  <si>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</si>
  <si>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</si>
  <si>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</si>
  <si>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</si>
  <si>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</si>
  <si>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</si>
  <si>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</si>
  <si>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</si>
  <si>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</si>
  <si>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</si>
  <si>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</si>
  <si>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</si>
  <si>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</si>
  <si>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</si>
  <si>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</si>
  <si>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</si>
  <si>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</si>
  <si>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</si>
  <si>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</si>
  <si>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</si>
  <si>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</si>
  <si>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</si>
  <si>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</si>
  <si>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</si>
  <si>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</si>
  <si>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</si>
  <si>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</si>
  <si>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</si>
  <si>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</si>
  <si>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</si>
  <si>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</si>
  <si>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</si>
  <si>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</si>
  <si>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</si>
  <si>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</si>
  <si>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</si>
  <si>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</si>
  <si>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</si>
  <si>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</si>
  <si>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</si>
  <si>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</si>
  <si>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</si>
  <si>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</si>
  <si>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</si>
  <si>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</si>
  <si>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</si>
  <si>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</si>
  <si>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</si>
  <si>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</si>
  <si>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</si>
  <si>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</si>
  <si>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</si>
  <si>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</si>
  <si>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</si>
  <si>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</si>
  <si>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</si>
  <si>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</si>
  <si>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</si>
  <si>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</si>
  <si>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</si>
  <si>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</si>
  <si>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</si>
  <si>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</si>
  <si>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</si>
  <si>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</si>
  <si>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</si>
  <si>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</si>
  <si>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</si>
  <si>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</si>
  <si>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</si>
  <si>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</si>
  <si>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</si>
  <si>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</si>
  <si>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</si>
  <si>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</si>
  <si>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</si>
  <si>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</si>
  <si>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</si>
  <si>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</si>
  <si>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</si>
  <si>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</si>
  <si>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</si>
  <si>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</si>
  <si>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</si>
  <si>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</si>
  <si>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</si>
  <si>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</si>
  <si>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</si>
  <si>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</si>
  <si>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</si>
  <si>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</si>
  <si>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</si>
  <si>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</si>
  <si>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</si>
  <si>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</si>
  <si>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</si>
  <si>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</si>
  <si>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</si>
  <si>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</si>
  <si>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</si>
  <si>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</si>
  <si>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</si>
  <si>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</si>
  <si>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</si>
  <si>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</si>
  <si>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</si>
  <si>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</si>
  <si>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</si>
  <si>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</si>
  <si>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</si>
  <si>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</si>
  <si>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</si>
  <si>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</si>
  <si>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</si>
  <si>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</si>
  <si>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</si>
  <si>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</si>
  <si>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</si>
  <si>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</si>
  <si>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</si>
  <si>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</si>
  <si>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</si>
  <si>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</si>
  <si>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</si>
  <si>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</si>
  <si>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</si>
  <si>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</si>
  <si>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</si>
  <si>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</si>
  <si>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</si>
  <si>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</si>
  <si>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</si>
  <si>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</si>
  <si>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</si>
  <si>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</si>
  <si>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</si>
  <si>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</si>
  <si>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</si>
  <si>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</si>
  <si>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</si>
  <si>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</si>
  <si>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</si>
  <si>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</si>
  <si>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</si>
  <si>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</si>
  <si>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</si>
  <si>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</si>
  <si>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</si>
  <si>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</si>
  <si>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</si>
  <si>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</si>
  <si>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</si>
  <si>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</si>
  <si>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</si>
  <si>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</si>
  <si>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</si>
  <si>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</si>
  <si>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</si>
  <si>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</si>
  <si>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</si>
  <si>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</si>
  <si>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</si>
  <si>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</si>
  <si>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</si>
  <si>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</si>
  <si>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</si>
  <si>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</si>
  <si>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</si>
  <si>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</si>
  <si>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</si>
  <si>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</si>
  <si>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</si>
  <si>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</si>
  <si>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</si>
  <si>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</si>
  <si>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</si>
  <si>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</si>
  <si>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</si>
  <si>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</si>
  <si>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</si>
  <si>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</si>
  <si>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</si>
  <si>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</si>
  <si>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</si>
  <si>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</si>
  <si>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</si>
  <si>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</si>
  <si>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</si>
  <si>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</si>
  <si>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</si>
  <si>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</si>
  <si>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</si>
  <si>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</si>
  <si>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</si>
  <si>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</si>
  <si>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</si>
  <si>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</si>
  <si>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</si>
  <si>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</si>
  <si>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</si>
  <si>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</si>
  <si>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</si>
  <si>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</si>
  <si>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</si>
  <si>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</si>
  <si>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</si>
  <si>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</si>
  <si>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</si>
  <si>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</si>
  <si>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</si>
  <si>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</si>
  <si>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</si>
  <si>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</si>
  <si>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</si>
  <si>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</si>
  <si>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</si>
  <si>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</si>
  <si>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</si>
  <si>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</si>
  <si>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</si>
  <si>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</si>
  <si>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</si>
  <si>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</si>
  <si>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</si>
  <si>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</si>
  <si>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</si>
  <si>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</si>
  <si>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</si>
  <si>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</si>
  <si>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</si>
  <si>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</si>
  <si>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</si>
  <si>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</si>
  <si>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</si>
  <si>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</si>
  <si>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</si>
  <si>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</si>
  <si>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</si>
  <si>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</si>
  <si>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</si>
  <si>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</si>
  <si>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</si>
  <si>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</si>
  <si>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</si>
  <si>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</si>
  <si>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</si>
  <si>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</si>
  <si>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</si>
  <si>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</si>
  <si>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</si>
  <si>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</si>
  <si>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</si>
  <si>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</si>
  <si>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</si>
  <si>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</si>
  <si>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</si>
  <si>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</si>
  <si>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</si>
  <si>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</si>
  <si>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</si>
  <si>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</si>
  <si>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</si>
  <si>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</si>
  <si>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</si>
  <si>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</si>
  <si>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</si>
  <si>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</si>
  <si>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</si>
  <si>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</si>
  <si>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</si>
  <si>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</si>
  <si>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</si>
  <si>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</si>
  <si>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</si>
  <si>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</si>
  <si>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</si>
  <si>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</si>
  <si>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</si>
  <si>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</si>
  <si>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</si>
  <si>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</si>
  <si>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</si>
  <si>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</si>
  <si>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</si>
  <si>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</si>
  <si>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</si>
  <si>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</si>
  <si>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</si>
  <si>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</si>
  <si>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</si>
  <si>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</si>
  <si>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</si>
  <si>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</si>
  <si>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</si>
  <si>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</si>
  <si>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</si>
  <si>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</si>
  <si>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</si>
  <si>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</si>
  <si>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</si>
  <si>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</si>
  <si>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</si>
  <si>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</si>
  <si>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</si>
  <si>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</si>
  <si>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</si>
  <si>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</si>
  <si>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</si>
  <si>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</si>
  <si>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</si>
  <si>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</si>
  <si>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</si>
  <si>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</si>
  <si>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</si>
  <si>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</si>
  <si>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</si>
  <si>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</si>
  <si>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</si>
  <si>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</si>
  <si>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</si>
  <si>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</si>
  <si>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</si>
  <si>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</si>
  <si>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</si>
  <si>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</si>
  <si>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</si>
  <si>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</si>
  <si>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</si>
  <si>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</si>
  <si>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</si>
  <si>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</si>
  <si>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</si>
  <si>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</si>
  <si>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</si>
  <si>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</si>
  <si>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</si>
  <si>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</si>
  <si>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</si>
  <si>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</si>
  <si>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</si>
  <si>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</si>
  <si>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</si>
  <si>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</si>
  <si>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</si>
  <si>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</si>
  <si>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</si>
  <si>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</si>
  <si>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</si>
  <si>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</si>
  <si>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</si>
  <si>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</si>
  <si>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</si>
  <si>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</si>
  <si>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</si>
  <si>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</si>
  <si>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</si>
  <si>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</si>
  <si>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</si>
  <si>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</si>
  <si>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</si>
  <si>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</si>
  <si>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</si>
  <si>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</si>
  <si>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</si>
  <si>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</si>
  <si>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</si>
  <si>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</si>
  <si>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</si>
  <si>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</si>
  <si>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</si>
  <si>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</si>
  <si>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</si>
  <si>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</si>
  <si>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</si>
  <si>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</si>
  <si>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</si>
  <si>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</si>
  <si>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</si>
  <si>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</si>
  <si>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</si>
  <si>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</si>
  <si>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</si>
  <si>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</si>
  <si>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</si>
  <si>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</si>
  <si>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</si>
  <si>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</si>
  <si>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</si>
  <si>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</si>
  <si>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</si>
  <si>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</si>
  <si>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</si>
  <si>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</si>
  <si>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</si>
  <si>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</si>
  <si>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</si>
  <si>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</si>
  <si>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</si>
  <si>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</si>
  <si>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</si>
  <si>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</si>
  <si>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</si>
  <si>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</si>
  <si>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</si>
  <si>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</si>
  <si>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</si>
  <si>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</si>
  <si>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</si>
  <si>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</si>
  <si>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</si>
  <si>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</si>
  <si>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</si>
  <si>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</si>
  <si>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</si>
  <si>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</si>
  <si>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</si>
  <si>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</si>
  <si>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</si>
  <si>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</si>
  <si>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</si>
  <si>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</si>
  <si>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</si>
  <si>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</si>
  <si>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</si>
  <si>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</si>
  <si>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</si>
  <si>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</si>
  <si>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</si>
  <si>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</si>
  <si>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</si>
  <si>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</si>
  <si>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</si>
  <si>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</si>
  <si>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</si>
  <si>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</si>
  <si>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</si>
  <si>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</si>
  <si>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</si>
  <si>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</si>
  <si>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</si>
  <si>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</si>
  <si>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</si>
  <si>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</si>
  <si>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</si>
  <si>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</si>
  <si>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</si>
  <si>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</si>
  <si>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</si>
  <si>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</si>
  <si>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</si>
  <si>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</si>
  <si>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</si>
  <si>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</si>
  <si>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</si>
  <si>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</si>
  <si>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</si>
  <si>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</si>
  <si>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</si>
  <si>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</si>
  <si>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</si>
  <si>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</si>
  <si>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</si>
  <si>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</si>
  <si>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</si>
  <si>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</si>
  <si>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</si>
  <si>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</si>
  <si>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</si>
  <si>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</si>
  <si>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</si>
  <si>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</si>
  <si>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</si>
  <si>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</si>
  <si>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</si>
  <si>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</si>
  <si>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</si>
  <si>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</si>
  <si>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</si>
  <si>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</si>
  <si>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</si>
  <si>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</si>
  <si>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</si>
  <si>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</si>
  <si>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</si>
  <si>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</si>
  <si>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</si>
  <si>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</si>
  <si>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</si>
  <si>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</si>
  <si>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</si>
  <si>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</si>
  <si>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</si>
  <si>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</si>
  <si>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</si>
  <si>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</si>
  <si>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</si>
  <si>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</si>
  <si>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</si>
  <si>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</si>
  <si>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</si>
  <si>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</si>
  <si>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</si>
  <si>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</si>
  <si>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</si>
  <si>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</si>
  <si>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</si>
  <si>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</si>
  <si>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</si>
  <si>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</si>
  <si>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</si>
  <si>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</si>
  <si>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</si>
  <si>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</si>
  <si>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</si>
  <si>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</si>
  <si>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</si>
  <si>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</si>
  <si>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</si>
  <si>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</si>
  <si>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</si>
  <si>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</si>
  <si>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</si>
  <si>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</si>
  <si>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</si>
  <si>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</si>
  <si>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</si>
  <si>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</si>
  <si>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</si>
  <si>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</si>
  <si>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</si>
  <si>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</si>
  <si>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</si>
  <si>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</si>
  <si>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</si>
  <si>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</si>
  <si>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</si>
  <si>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</si>
  <si>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</si>
  <si>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</si>
  <si>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</si>
  <si>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</si>
  <si>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</si>
  <si>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</si>
  <si>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</si>
  <si>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</si>
  <si>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</si>
  <si>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</si>
  <si>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</si>
  <si>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</si>
  <si>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</si>
  <si>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</si>
  <si>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</si>
  <si>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</si>
  <si>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</si>
  <si>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</si>
  <si>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</si>
  <si>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</si>
  <si>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</si>
  <si>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</si>
  <si>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</si>
  <si>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</si>
  <si>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</si>
  <si>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</si>
  <si>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</si>
  <si>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</si>
  <si>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</si>
  <si>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</si>
  <si>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</si>
  <si>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</si>
  <si>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</si>
  <si>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</si>
  <si>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</si>
  <si>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</si>
  <si>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</si>
  <si>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</si>
  <si>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</si>
  <si>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</si>
  <si>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</si>
  <si>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</si>
  <si>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</si>
  <si>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</si>
  <si>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</si>
  <si>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</si>
  <si>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</si>
  <si>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</si>
  <si>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</si>
  <si>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</si>
  <si>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</si>
  <si>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</si>
  <si>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</si>
  <si>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</si>
  <si>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</si>
  <si>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</si>
  <si>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</si>
  <si>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</si>
  <si>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</si>
  <si>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</si>
  <si>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</si>
  <si>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</si>
  <si>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</si>
  <si>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</si>
  <si>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</si>
  <si>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</si>
  <si>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</si>
  <si>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</si>
  <si>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</si>
  <si>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</si>
  <si>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</si>
  <si>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</si>
  <si>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</si>
  <si>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</si>
  <si>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</si>
  <si>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</si>
  <si>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</si>
  <si>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</si>
  <si>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</si>
  <si>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</si>
  <si>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</si>
  <si>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</si>
  <si>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</si>
  <si>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</si>
  <si>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</si>
  <si>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</si>
  <si>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</si>
  <si>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</si>
  <si>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</si>
  <si>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</si>
  <si>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</si>
  <si>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</si>
  <si>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</si>
  <si>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</si>
  <si>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</si>
  <si>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</si>
  <si>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</si>
  <si>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</si>
  <si>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</si>
  <si>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</si>
  <si>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</si>
  <si>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</si>
  <si>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</si>
  <si>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</si>
  <si>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</si>
  <si>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</si>
  <si>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</si>
  <si>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</si>
  <si>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</si>
  <si>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</si>
  <si>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</si>
  <si>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</si>
  <si>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</si>
  <si>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</si>
  <si>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</si>
  <si>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</si>
  <si>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</si>
  <si>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</si>
  <si>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</si>
  <si>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</si>
  <si>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</si>
  <si>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</si>
  <si>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</si>
  <si>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</si>
  <si>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</si>
  <si>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</si>
  <si>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</si>
  <si>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</si>
  <si>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</si>
  <si>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</si>
  <si>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</si>
  <si>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</si>
  <si>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</si>
  <si>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</si>
  <si>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</si>
  <si>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</si>
  <si>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</si>
  <si>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</si>
  <si>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</si>
  <si>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</si>
  <si>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</si>
  <si>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</si>
  <si>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</si>
  <si>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</si>
  <si>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</si>
  <si>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</si>
  <si>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</si>
  <si>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</si>
  <si>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</si>
  <si>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</si>
  <si>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</si>
  <si>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</si>
  <si>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</si>
  <si>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</si>
  <si>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</si>
  <si>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</si>
  <si>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</si>
  <si>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</si>
  <si>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</si>
  <si>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</si>
  <si>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</si>
  <si>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</si>
  <si>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</si>
  <si>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</si>
  <si>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</si>
  <si>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</si>
  <si>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</si>
  <si>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</si>
  <si>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</si>
  <si>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</si>
  <si>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</si>
  <si>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</si>
  <si>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</si>
  <si>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</si>
  <si>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</si>
  <si>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</si>
  <si>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</si>
  <si>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</si>
  <si>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</si>
  <si>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</si>
  <si>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</si>
  <si>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</si>
  <si>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</si>
  <si>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</si>
  <si>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</si>
  <si>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</si>
  <si>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</si>
  <si>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</si>
  <si>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</si>
  <si>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</si>
  <si>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</si>
  <si>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</si>
  <si>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</si>
  <si>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</si>
  <si>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</si>
  <si>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</si>
  <si>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</si>
  <si>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</si>
  <si>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</si>
  <si>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</si>
  <si>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</si>
  <si>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</si>
  <si>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</si>
  <si>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</si>
  <si>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</si>
  <si>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</si>
  <si>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</si>
  <si>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</si>
  <si>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</si>
  <si>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</si>
  <si>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</si>
  <si>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</si>
  <si>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</si>
  <si>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</si>
  <si>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</si>
  <si>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</si>
  <si>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</si>
  <si>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</si>
  <si>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</si>
  <si>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</si>
  <si>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</si>
  <si>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</si>
  <si>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</si>
  <si>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</si>
  <si>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</si>
  <si>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</si>
  <si>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</si>
  <si>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</si>
  <si>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</si>
  <si>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</si>
  <si>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</si>
  <si>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</si>
  <si>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</si>
  <si>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</si>
  <si>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</si>
  <si>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</si>
  <si>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</si>
  <si>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</si>
  <si>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</si>
  <si>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</si>
  <si>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</si>
  <si>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</si>
  <si>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</si>
  <si>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</si>
  <si>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</si>
  <si>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</si>
  <si>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</si>
  <si>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</si>
  <si>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</si>
  <si>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</si>
  <si>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</si>
  <si>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</si>
  <si>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</si>
  <si>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</si>
  <si>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</si>
  <si>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</si>
  <si>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</si>
  <si>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</si>
  <si>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</si>
  <si>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</si>
  <si>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</si>
  <si>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</si>
  <si>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</si>
  <si>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</si>
  <si>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</si>
  <si>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</si>
  <si>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</si>
  <si>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</si>
  <si>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</si>
  <si>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</si>
  <si>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</si>
  <si>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</si>
  <si>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</si>
  <si>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</si>
  <si>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</si>
  <si>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</si>
  <si>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</si>
  <si>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</si>
  <si>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</si>
  <si>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</si>
  <si>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</si>
  <si>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</si>
  <si>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</si>
  <si>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</si>
  <si>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</si>
  <si>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</si>
  <si>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</si>
  <si>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</si>
  <si>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</si>
  <si>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</si>
  <si>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</si>
  <si>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</si>
  <si>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</si>
  <si>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</si>
  <si>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</si>
  <si>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</si>
  <si>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</si>
  <si>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</si>
  <si>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</si>
  <si>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</si>
  <si>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</si>
  <si>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</si>
  <si>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</si>
  <si>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</si>
  <si>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</si>
  <si>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</si>
  <si>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</si>
  <si>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</si>
  <si>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</si>
  <si>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</si>
  <si>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</si>
  <si>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</si>
  <si>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</si>
  <si>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</si>
  <si>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</si>
  <si>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</si>
  <si>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</si>
  <si>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</si>
  <si>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</si>
  <si>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</si>
  <si>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</si>
  <si>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</si>
  <si>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</si>
  <si>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</si>
  <si>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</si>
  <si>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</si>
  <si>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</si>
  <si>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</si>
  <si>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</si>
  <si>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</si>
  <si>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</si>
  <si>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</si>
  <si>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</si>
  <si>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</si>
  <si>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</si>
  <si>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</si>
  <si>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</si>
  <si>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</si>
  <si>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</si>
  <si>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</si>
  <si>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</si>
  <si>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</si>
  <si>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</si>
  <si>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</si>
  <si>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</si>
  <si>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</si>
  <si>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</si>
  <si>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</si>
  <si>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</si>
  <si>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</si>
  <si>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</si>
  <si>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</si>
  <si>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</si>
  <si>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</si>
  <si>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</si>
  <si>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</si>
  <si>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</si>
  <si>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</si>
  <si>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</si>
  <si>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</si>
  <si>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</si>
  <si>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</si>
  <si>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</si>
  <si>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</si>
  <si>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</si>
  <si>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</si>
  <si>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</si>
  <si>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</si>
  <si>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</si>
  <si>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</si>
  <si>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</si>
  <si>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</si>
  <si>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</si>
  <si>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</si>
  <si>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</si>
  <si>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</si>
  <si>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</si>
  <si>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</si>
  <si>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</si>
  <si>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</si>
  <si>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</si>
  <si>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</si>
  <si>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</si>
  <si>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</si>
  <si>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</si>
  <si>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</si>
  <si>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</si>
  <si>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</si>
  <si>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</si>
  <si>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</si>
  <si>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</si>
  <si>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</si>
  <si>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</si>
  <si>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</si>
  <si>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</si>
  <si>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</si>
  <si>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</si>
  <si>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</si>
  <si>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</si>
  <si>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</si>
  <si>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</si>
  <si>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</si>
  <si>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</si>
  <si>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</si>
  <si>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</si>
  <si>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</si>
  <si>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</si>
  <si>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</si>
  <si>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</si>
  <si>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</si>
  <si>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</si>
  <si>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</si>
  <si>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</si>
  <si>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</si>
  <si>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</si>
  <si>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</si>
  <si>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</si>
  <si>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</si>
  <si>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</si>
  <si>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</si>
  <si>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</si>
  <si>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</si>
  <si>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</si>
  <si>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</si>
  <si>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</si>
  <si>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</si>
  <si>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</si>
  <si>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</si>
  <si>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</si>
  <si>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</si>
  <si>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</si>
  <si>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</si>
  <si>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</si>
  <si>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</si>
  <si>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</si>
  <si>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</si>
  <si>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</si>
  <si>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</si>
  <si>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</si>
  <si>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</si>
  <si>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</si>
  <si>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</si>
  <si>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</si>
  <si>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</si>
  <si>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</si>
  <si>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</si>
  <si>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</si>
  <si>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</si>
  <si>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</si>
  <si>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</si>
  <si>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</si>
  <si>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</si>
  <si>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</si>
  <si>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</si>
  <si>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</si>
  <si>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</si>
  <si>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</si>
  <si>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</si>
  <si>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</si>
  <si>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</si>
  <si>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</si>
  <si>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</si>
  <si>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</si>
  <si>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</si>
  <si>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</si>
  <si>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</si>
  <si>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</si>
  <si>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</si>
  <si>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</si>
  <si>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</si>
  <si>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</si>
  <si>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</si>
  <si>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</si>
  <si>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</si>
  <si>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</si>
  <si>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</si>
  <si>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</si>
  <si>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</si>
  <si>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</si>
  <si>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</si>
  <si>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</si>
  <si>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</si>
  <si>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</si>
  <si>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</si>
  <si>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</si>
  <si>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</si>
  <si>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</si>
  <si>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</si>
  <si>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</si>
  <si>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</si>
  <si>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</si>
  <si>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</si>
  <si>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</si>
  <si>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</si>
  <si>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</si>
  <si>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</si>
  <si>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</si>
  <si>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</si>
  <si>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</si>
  <si>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</si>
  <si>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</si>
  <si>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</si>
  <si>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</si>
  <si>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</si>
  <si>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</si>
  <si>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</si>
  <si>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</si>
  <si>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</si>
  <si>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</si>
  <si>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</si>
  <si>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</si>
  <si>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</si>
  <si>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</si>
  <si>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</si>
  <si>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</si>
  <si>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</si>
  <si>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</si>
  <si>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</si>
  <si>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</si>
  <si>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</si>
  <si>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</si>
  <si>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</si>
  <si>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</si>
  <si>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</si>
  <si>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</si>
  <si>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</si>
  <si>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</si>
  <si>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</si>
  <si>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</si>
  <si>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</si>
  <si>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</si>
  <si>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</si>
  <si>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</si>
  <si>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</si>
  <si>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</si>
  <si>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</si>
  <si>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</si>
  <si>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</si>
  <si>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</si>
  <si>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</si>
  <si>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</si>
  <si>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</si>
  <si>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</si>
  <si>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</si>
  <si>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</si>
  <si>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</si>
  <si>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</si>
  <si>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</si>
  <si>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</si>
  <si>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</si>
  <si>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</si>
  <si>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</si>
  <si>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</si>
  <si>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</si>
  <si>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</si>
  <si>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</si>
  <si>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</si>
  <si>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</si>
  <si>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</si>
  <si>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</si>
  <si>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</si>
  <si>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</si>
  <si>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</si>
  <si>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</si>
  <si>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</si>
  <si>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</si>
  <si>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</si>
  <si>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</si>
  <si>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</si>
  <si>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</si>
  <si>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</si>
  <si>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</si>
  <si>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</si>
  <si>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</si>
  <si>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</si>
  <si>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</si>
  <si>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</si>
  <si>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</si>
  <si>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</si>
  <si>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</si>
  <si>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</si>
  <si>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</si>
  <si>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</si>
  <si>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</si>
  <si>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</si>
  <si>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</si>
  <si>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</si>
  <si>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</si>
  <si>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</si>
  <si>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</si>
  <si>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</si>
  <si>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</si>
  <si>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</si>
  <si>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</si>
  <si>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</si>
  <si>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</si>
  <si>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</si>
  <si>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</si>
  <si>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</si>
  <si>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</si>
  <si>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</si>
  <si>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</si>
  <si>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</si>
  <si>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</si>
  <si>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</si>
  <si>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</si>
  <si>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</si>
  <si>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</si>
  <si>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</si>
  <si>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</si>
  <si>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</si>
  <si>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</si>
  <si>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</si>
  <si>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</si>
  <si>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</si>
  <si>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</si>
  <si>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</si>
  <si>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</si>
  <si>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</si>
  <si>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</si>
  <si>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</si>
  <si>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</si>
  <si>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</si>
  <si>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</si>
  <si>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</si>
  <si>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</si>
  <si>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</si>
  <si>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</si>
  <si>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</si>
  <si>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</si>
  <si>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</si>
  <si>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</si>
  <si>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</si>
  <si>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</si>
  <si>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</si>
  <si>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</si>
  <si>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</si>
  <si>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</si>
  <si>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</si>
  <si>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</si>
  <si>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</si>
  <si>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</si>
  <si>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</si>
  <si>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</si>
  <si>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</si>
  <si>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</si>
  <si>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</si>
  <si>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</si>
  <si>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</si>
  <si>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</si>
  <si>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</si>
  <si>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</si>
  <si>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</si>
  <si>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</si>
  <si>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</si>
  <si>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</si>
  <si>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</si>
  <si>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</si>
  <si>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</si>
  <si>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</si>
  <si>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</si>
  <si>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</si>
  <si>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</si>
  <si>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</si>
  <si>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</si>
  <si>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</si>
  <si>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</si>
  <si>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</si>
  <si>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</si>
  <si>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</si>
  <si>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</si>
  <si>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</si>
  <si>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</si>
  <si>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</si>
  <si>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</si>
  <si>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</si>
  <si>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</si>
  <si>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</si>
  <si>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</si>
  <si>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</si>
  <si>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</si>
  <si>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</si>
  <si>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</si>
  <si>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</si>
  <si>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</si>
  <si>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</si>
  <si>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</si>
  <si>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</si>
  <si>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</si>
  <si>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</si>
  <si>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</si>
  <si>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</si>
  <si>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</si>
  <si>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</si>
  <si>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</si>
  <si>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</si>
  <si>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</si>
  <si>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</si>
  <si>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</si>
  <si>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</si>
  <si>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</si>
  <si>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</si>
  <si>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</si>
  <si>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</si>
  <si>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</si>
  <si>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</si>
  <si>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</si>
  <si>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</si>
  <si>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</si>
  <si>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</si>
  <si>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</si>
  <si>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</si>
  <si>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</si>
  <si>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</si>
  <si>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</si>
  <si>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</si>
  <si>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</si>
  <si>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</si>
  <si>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</si>
  <si>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</si>
  <si>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</si>
  <si>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</si>
  <si>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</si>
  <si>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</si>
  <si>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</si>
  <si>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</si>
  <si>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</si>
  <si>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</si>
  <si>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</si>
  <si>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</si>
  <si>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</si>
  <si>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</si>
  <si>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</si>
  <si>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</si>
  <si>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</si>
  <si>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</si>
  <si>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</si>
  <si>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</si>
  <si>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</si>
  <si>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</si>
  <si>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</si>
  <si>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</si>
  <si>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</si>
  <si>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</si>
  <si>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</si>
  <si>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</si>
  <si>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</si>
  <si>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</si>
  <si>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</si>
  <si>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</si>
  <si>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</si>
  <si>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</si>
  <si>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</si>
  <si>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</si>
  <si>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</si>
  <si>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</si>
  <si>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</si>
  <si>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</si>
  <si>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</si>
  <si>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</si>
  <si>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</si>
  <si>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</si>
  <si>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</si>
  <si>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</si>
  <si>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</si>
  <si>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</si>
  <si>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</si>
  <si>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</si>
  <si>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</si>
  <si>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</si>
  <si>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</si>
  <si>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</si>
  <si>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</si>
  <si>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</si>
  <si>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</si>
  <si>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</si>
  <si>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</si>
  <si>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</si>
  <si>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</si>
  <si>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</si>
  <si>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</si>
  <si>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</si>
  <si>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</si>
  <si>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</si>
  <si>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</si>
  <si>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</si>
  <si>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</si>
  <si>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</si>
  <si>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</si>
  <si>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</si>
  <si>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</si>
  <si>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</si>
  <si>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</si>
  <si>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</si>
  <si>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</si>
  <si>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</si>
  <si>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</si>
  <si>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</si>
  <si>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</si>
  <si>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</si>
  <si>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</si>
  <si>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</si>
  <si>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</si>
  <si>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</si>
  <si>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</si>
  <si>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</si>
  <si>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</si>
  <si>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</si>
  <si>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</si>
  <si>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</si>
  <si>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</si>
  <si>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</si>
  <si>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</si>
  <si>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</si>
  <si>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</si>
  <si>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</si>
  <si>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</si>
  <si>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</si>
  <si>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</si>
  <si>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</si>
  <si>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</si>
  <si>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</si>
  <si>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</si>
  <si>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</si>
  <si>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</si>
  <si>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</si>
  <si>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</si>
  <si>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</si>
  <si>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</si>
  <si>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</si>
  <si>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</si>
  <si>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</si>
  <si>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</si>
  <si>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</si>
  <si>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</si>
  <si>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</si>
  <si>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</si>
  <si>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</si>
  <si>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</si>
  <si>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</si>
  <si>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</si>
  <si>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</si>
  <si>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</si>
  <si>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</si>
  <si>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</si>
  <si>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</si>
  <si>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</si>
  <si>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</si>
  <si>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</si>
  <si>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</si>
  <si>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</si>
  <si>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</si>
  <si>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</si>
  <si>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</si>
  <si>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</si>
  <si>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</si>
  <si>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</si>
  <si>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</si>
  <si>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</si>
  <si>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</si>
  <si>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</si>
  <si>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</si>
  <si>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</si>
  <si>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</si>
  <si>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</si>
  <si>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</si>
  <si>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</si>
  <si>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</si>
  <si>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</si>
  <si>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</si>
  <si>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</si>
  <si>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</si>
  <si>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</si>
  <si>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</si>
  <si>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</si>
  <si>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</si>
  <si>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</si>
  <si>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</si>
  <si>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</si>
  <si>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</si>
  <si>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</si>
  <si>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</si>
  <si>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</si>
  <si>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</si>
  <si>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</si>
  <si>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</si>
  <si>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</si>
  <si>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</si>
  <si>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</si>
  <si>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</si>
  <si>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</si>
  <si>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</si>
  <si>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</si>
  <si>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</si>
  <si>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</si>
  <si>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</si>
  <si>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</si>
  <si>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</si>
  <si>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</si>
  <si>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</si>
  <si>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</si>
  <si>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</si>
  <si>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</si>
  <si>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</si>
  <si>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</si>
  <si>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</si>
  <si>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</si>
  <si>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</si>
  <si>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</si>
  <si>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</si>
  <si>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</si>
  <si>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</si>
  <si>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</si>
  <si>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</si>
  <si>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</si>
  <si>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</si>
  <si>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</si>
  <si>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</si>
  <si>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</si>
  <si>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</si>
  <si>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</si>
  <si>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</si>
  <si>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</si>
  <si>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</si>
  <si>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</si>
  <si>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</si>
  <si>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</si>
  <si>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</si>
  <si>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</si>
  <si>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</si>
  <si>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</si>
  <si>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</si>
  <si>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</si>
  <si>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</si>
  <si>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</si>
  <si>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</si>
  <si>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</si>
  <si>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</si>
  <si>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</si>
  <si>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</si>
  <si>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</si>
  <si>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</si>
  <si>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</si>
  <si>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</si>
  <si>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</si>
  <si>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</si>
  <si>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</si>
  <si>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</si>
  <si>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</si>
  <si>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</si>
  <si>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</si>
  <si>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</si>
  <si>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</si>
  <si>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</si>
  <si>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</si>
  <si>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</si>
  <si>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</si>
  <si>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</si>
  <si>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</si>
  <si>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</si>
  <si>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</si>
  <si>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</si>
  <si>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</si>
  <si>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</si>
  <si>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</si>
  <si>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</si>
  <si>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</si>
  <si>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</si>
  <si>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</si>
  <si>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</si>
  <si>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</si>
  <si>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</si>
  <si>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</si>
  <si>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</si>
  <si>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</si>
  <si>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</si>
  <si>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</si>
  <si>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</si>
  <si>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</si>
  <si>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</si>
  <si>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</si>
  <si>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</si>
  <si>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</si>
  <si>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</si>
  <si>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</si>
  <si>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</si>
  <si>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</si>
  <si>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</si>
  <si>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</si>
  <si>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</si>
  <si>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</si>
  <si>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</si>
  <si>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</si>
  <si>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</si>
  <si>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</si>
  <si>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</si>
  <si>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</si>
  <si>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</si>
  <si>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</si>
  <si>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</si>
  <si>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</si>
  <si>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</si>
  <si>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</si>
  <si>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</si>
  <si>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</si>
  <si>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</si>
  <si>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</si>
  <si>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</si>
  <si>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</si>
  <si>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</si>
  <si>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</si>
  <si>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</si>
  <si>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</si>
  <si>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</si>
  <si>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</si>
  <si>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</si>
  <si>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</si>
  <si>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</si>
  <si>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</si>
  <si>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</si>
  <si>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</si>
  <si>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</si>
  <si>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</si>
  <si>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</si>
  <si>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</si>
  <si>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</si>
  <si>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</si>
  <si>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</si>
  <si>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</si>
  <si>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</si>
  <si>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</si>
  <si>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</si>
  <si>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</si>
  <si>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</si>
  <si>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</si>
  <si>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</si>
  <si>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</si>
  <si>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</si>
  <si>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</si>
  <si>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</si>
  <si>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</si>
  <si>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</si>
  <si>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</si>
  <si>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</si>
  <si>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</si>
  <si>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</si>
  <si>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</si>
  <si>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</si>
  <si>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</si>
  <si>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</si>
  <si>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</si>
  <si>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</si>
  <si>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</si>
  <si>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</si>
  <si>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</si>
  <si>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</si>
  <si>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</si>
  <si>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</si>
  <si>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</si>
  <si>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</si>
  <si>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</si>
  <si>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</si>
  <si>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</si>
  <si>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</si>
  <si>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</si>
  <si>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</si>
  <si>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</si>
  <si>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</si>
  <si>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</si>
  <si>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</si>
  <si>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</si>
  <si>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</si>
  <si>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</si>
  <si>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</si>
  <si>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</si>
  <si>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</si>
  <si>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</si>
  <si>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</si>
  <si>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</si>
  <si>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</si>
  <si>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</si>
  <si>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</si>
  <si>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</si>
  <si>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</si>
  <si>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</si>
  <si>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</si>
  <si>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</si>
  <si>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</si>
  <si>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</si>
  <si>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</si>
  <si>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</si>
  <si>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</si>
  <si>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</si>
  <si>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</si>
  <si>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</si>
  <si>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</si>
  <si>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</si>
  <si>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</si>
  <si>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</si>
  <si>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</si>
  <si>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</si>
  <si>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</si>
  <si>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</si>
  <si>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</si>
  <si>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</si>
  <si>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</si>
  <si>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</si>
  <si>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</si>
  <si>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</si>
  <si>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</si>
  <si>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</si>
  <si>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</si>
  <si>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</si>
  <si>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</si>
  <si>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</si>
  <si>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</si>
  <si>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</si>
  <si>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</si>
  <si>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</si>
  <si>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</si>
  <si>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</si>
  <si>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</si>
  <si>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</si>
  <si>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</si>
  <si>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</si>
  <si>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</si>
  <si>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</si>
  <si>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</si>
  <si>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</si>
  <si>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</si>
  <si>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</si>
  <si>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</si>
  <si>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</si>
  <si>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</si>
  <si>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</si>
  <si>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</si>
  <si>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</si>
  <si>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</si>
  <si>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</si>
  <si>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</si>
  <si>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</si>
  <si>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</si>
  <si>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</si>
  <si>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</si>
  <si>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</si>
  <si>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</si>
  <si>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</si>
  <si>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</si>
  <si>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</si>
  <si>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</si>
  <si>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</si>
  <si>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</si>
  <si>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</si>
  <si>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</si>
  <si>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</si>
  <si>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</si>
  <si>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</si>
  <si>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</si>
  <si>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</si>
  <si>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</si>
  <si>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</si>
  <si>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</si>
  <si>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</si>
  <si>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</si>
  <si>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</si>
  <si>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</si>
  <si>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</si>
  <si>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</si>
  <si>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</si>
  <si>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</si>
  <si>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</si>
  <si>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</si>
  <si>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</si>
  <si>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</si>
  <si>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</si>
  <si>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</si>
  <si>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</si>
  <si>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</si>
  <si>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</si>
  <si>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</si>
  <si>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</si>
  <si>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</si>
  <si>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</si>
  <si>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</si>
  <si>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</si>
  <si>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</si>
  <si>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</si>
  <si>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</si>
  <si>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</si>
  <si>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</si>
  <si>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</si>
  <si>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</si>
  <si>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</si>
  <si>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</si>
  <si>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</si>
  <si>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</si>
  <si>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</si>
  <si>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</si>
  <si>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</si>
  <si>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</si>
  <si>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</si>
  <si>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</si>
  <si>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</si>
  <si>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</si>
  <si>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</si>
  <si>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</si>
  <si>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</si>
  <si>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</si>
  <si>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</si>
  <si>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</si>
  <si>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</si>
  <si>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</si>
  <si>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</si>
  <si>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</si>
  <si>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</si>
  <si>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</si>
  <si>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</si>
  <si>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</si>
  <si>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</si>
  <si>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</si>
  <si>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</si>
  <si>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</si>
  <si>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</si>
  <si>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</si>
  <si>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</si>
  <si>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</si>
  <si>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</si>
  <si>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</si>
  <si>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</si>
  <si>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</si>
  <si>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</si>
  <si>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</si>
  <si>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</si>
  <si>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</si>
  <si>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</si>
  <si>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</si>
  <si>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</si>
  <si>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</si>
  <si>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</si>
  <si>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</si>
  <si>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</si>
  <si>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</si>
  <si>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</si>
  <si>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</si>
  <si>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</si>
  <si>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</si>
  <si>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</si>
  <si>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</si>
  <si>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</si>
  <si>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</si>
  <si>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</si>
  <si>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</si>
  <si>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</si>
  <si>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</si>
  <si>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</si>
  <si>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</si>
  <si>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</si>
  <si>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</si>
  <si>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</si>
  <si>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</si>
  <si>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</si>
  <si>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</si>
  <si>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</si>
  <si>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</si>
  <si>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</si>
  <si>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</si>
  <si>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</si>
  <si>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</si>
  <si>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</si>
  <si>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</si>
  <si>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</si>
  <si>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</si>
  <si>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</si>
  <si>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</si>
  <si>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</si>
  <si>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</si>
  <si>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</si>
  <si>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</si>
  <si>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</si>
  <si>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</si>
  <si>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</si>
  <si>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</si>
  <si>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</si>
  <si>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</si>
  <si>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</si>
  <si>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</si>
  <si>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</si>
  <si>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</si>
  <si>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</si>
  <si>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</si>
  <si>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</si>
  <si>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</si>
  <si>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</si>
  <si>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</si>
  <si>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</si>
  <si>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</si>
  <si>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</si>
  <si>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</si>
  <si>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</si>
  <si>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</si>
  <si>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</si>
  <si>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</si>
  <si>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</si>
  <si>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</si>
  <si>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</si>
  <si>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</si>
  <si>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</si>
  <si>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</si>
  <si>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</si>
  <si>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</si>
  <si>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</si>
  <si>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</si>
  <si>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</si>
  <si>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</si>
  <si>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</si>
  <si>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</si>
  <si>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</si>
  <si>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</si>
  <si>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</si>
  <si>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</si>
  <si>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</si>
  <si>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</si>
  <si>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</si>
  <si>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</si>
  <si>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</si>
  <si>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</si>
  <si>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</si>
  <si>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</si>
  <si>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</si>
  <si>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</si>
  <si>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</si>
  <si>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</si>
  <si>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</si>
  <si>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</si>
  <si>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</si>
  <si>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</si>
  <si>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</si>
  <si>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</si>
  <si>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</si>
  <si>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</si>
  <si>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</si>
  <si>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</si>
  <si>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</si>
  <si>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</si>
  <si>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</si>
  <si>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</si>
  <si>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</si>
  <si>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</si>
  <si>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</si>
  <si>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</si>
  <si>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</si>
  <si>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</si>
  <si>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</si>
  <si>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</si>
  <si>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</si>
  <si>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</si>
  <si>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</si>
  <si>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</si>
  <si>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</si>
  <si>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</si>
  <si>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</si>
  <si>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</si>
  <si>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</si>
  <si>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</si>
  <si>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</si>
  <si>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</si>
  <si>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</si>
  <si>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</si>
  <si>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</si>
  <si>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</si>
  <si>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</si>
  <si>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</si>
  <si>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</si>
  <si>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</si>
  <si>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</si>
  <si>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</si>
  <si>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</si>
  <si>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</si>
  <si>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</si>
  <si>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</si>
  <si>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</si>
  <si>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</si>
  <si>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</si>
  <si>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</si>
  <si>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</si>
  <si>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</si>
  <si>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</si>
  <si>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</si>
  <si>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</si>
  <si>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</si>
  <si>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</si>
  <si>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</si>
  <si>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</si>
  <si>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</si>
  <si>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</si>
  <si>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</si>
  <si>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</si>
  <si>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</si>
  <si>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</si>
  <si>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</si>
  <si>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</si>
  <si>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</si>
  <si>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</si>
  <si>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</si>
  <si>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</si>
  <si>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</si>
  <si>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</si>
  <si>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</si>
  <si>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</si>
  <si>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</si>
  <si>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</si>
  <si>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</si>
  <si>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</si>
  <si>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</si>
  <si>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</si>
  <si>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</si>
  <si>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</si>
  <si>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</si>
  <si>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</si>
  <si>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</si>
  <si>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</si>
  <si>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</si>
  <si>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</si>
  <si>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</si>
  <si>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</si>
  <si>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</si>
  <si>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</si>
  <si>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</si>
  <si>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</si>
  <si>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</si>
  <si>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</si>
  <si>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</si>
  <si>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</si>
  <si>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</si>
  <si>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</si>
  <si>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</si>
  <si>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</si>
  <si>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</si>
  <si>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</si>
  <si>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</si>
  <si>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</si>
  <si>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</si>
  <si>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</si>
  <si>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</si>
  <si>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</si>
  <si>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</si>
  <si>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</si>
  <si>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</si>
  <si>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</si>
  <si>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</si>
  <si>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</si>
  <si>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</si>
  <si>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</si>
  <si>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</si>
  <si>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</si>
  <si>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</si>
  <si>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</si>
  <si>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</si>
  <si>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</si>
  <si>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</si>
  <si>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</si>
  <si>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</si>
  <si>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</si>
  <si>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</si>
  <si>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</si>
  <si>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</si>
  <si>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</si>
  <si>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</si>
  <si>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</si>
  <si>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</si>
  <si>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</si>
  <si>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</si>
  <si>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</si>
  <si>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</si>
  <si>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</si>
  <si>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</si>
  <si>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</si>
  <si>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</si>
  <si>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</si>
  <si>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</si>
  <si>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</si>
  <si>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</si>
  <si>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</si>
  <si>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</si>
  <si>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</si>
  <si>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</si>
  <si>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</si>
  <si>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</si>
  <si>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</si>
  <si>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</si>
  <si>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</si>
  <si>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</si>
  <si>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</si>
  <si>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</si>
  <si>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</si>
  <si>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</si>
  <si>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</si>
  <si>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</si>
  <si>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</si>
  <si>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</si>
  <si>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</si>
  <si>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</si>
  <si>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</si>
  <si>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</si>
  <si>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</si>
  <si>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</si>
  <si>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</si>
  <si>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</si>
  <si>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</si>
  <si>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</si>
  <si>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</si>
  <si>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</si>
  <si>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</si>
  <si>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</si>
  <si>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</si>
  <si>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</si>
  <si>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</si>
  <si>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</si>
  <si>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</si>
  <si>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</si>
  <si>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</si>
  <si>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</si>
  <si>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</si>
  <si>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</si>
  <si>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</si>
  <si>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</si>
  <si>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</si>
  <si>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</si>
  <si>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</si>
  <si>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</si>
  <si>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</si>
  <si>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</si>
  <si>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</si>
  <si>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</si>
  <si>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</si>
  <si>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</si>
  <si>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</si>
  <si>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</si>
  <si>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</si>
  <si>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</si>
  <si>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</si>
  <si>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</si>
  <si>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</si>
  <si>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</si>
  <si>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</si>
  <si>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</si>
  <si>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</si>
  <si>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</si>
  <si>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</si>
  <si>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</si>
  <si>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</si>
  <si>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</si>
  <si>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</si>
  <si>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</si>
  <si>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</si>
  <si>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</si>
  <si>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</si>
  <si>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</si>
  <si>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</si>
  <si>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</si>
  <si>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</si>
  <si>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</si>
  <si>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</si>
  <si>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</si>
  <si>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</si>
  <si>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</si>
  <si>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</si>
  <si>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</si>
  <si>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</si>
  <si>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</si>
  <si>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</si>
  <si>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</si>
  <si>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</si>
  <si>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</si>
  <si>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</si>
  <si>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</si>
  <si>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</si>
  <si>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</si>
  <si>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</si>
  <si>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</si>
  <si>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</si>
  <si>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</si>
  <si>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</si>
  <si>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</si>
  <si>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</si>
  <si>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</si>
  <si>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</si>
  <si>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</si>
  <si>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</si>
  <si>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</si>
  <si>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</si>
  <si>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</si>
  <si>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</si>
  <si>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</si>
  <si>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</si>
  <si>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</si>
  <si>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</si>
  <si>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</si>
  <si>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</si>
  <si>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</si>
  <si>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</si>
  <si>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</si>
  <si>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</si>
  <si>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</si>
  <si>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</si>
  <si>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</si>
  <si>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</si>
  <si>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</si>
  <si>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</si>
  <si>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</si>
  <si>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</si>
  <si>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</si>
  <si>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</si>
  <si>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</si>
  <si>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</si>
  <si>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</si>
  <si>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</si>
  <si>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</si>
  <si>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</si>
  <si>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</si>
  <si>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</si>
  <si>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</si>
  <si>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</si>
  <si>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</si>
  <si>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</si>
  <si>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</si>
  <si>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</si>
  <si>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</si>
  <si>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</si>
  <si>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</si>
  <si>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</si>
  <si>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</si>
  <si>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</si>
  <si>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</si>
  <si>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</si>
  <si>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</si>
  <si>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</si>
  <si>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</si>
  <si>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</si>
  <si>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</si>
  <si>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</si>
  <si>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</si>
  <si>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</si>
  <si>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</si>
  <si>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</si>
  <si>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</si>
  <si>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</si>
  <si>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</si>
  <si>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</si>
  <si>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</si>
  <si>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</si>
  <si>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</si>
  <si>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</si>
  <si>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</si>
  <si>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</si>
  <si>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</si>
  <si>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</si>
  <si>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</si>
  <si>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</si>
  <si>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</si>
  <si>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</si>
  <si>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</si>
  <si>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</si>
  <si>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</si>
  <si>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</si>
  <si>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</si>
  <si>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</si>
  <si>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</si>
  <si>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</si>
  <si>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</si>
  <si>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</si>
  <si>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</si>
  <si>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</si>
  <si>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</si>
  <si>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</si>
  <si>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</si>
  <si>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</si>
  <si>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</si>
  <si>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</si>
  <si>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</si>
  <si>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</si>
  <si>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</si>
  <si>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</si>
  <si>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</si>
  <si>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</si>
  <si>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</si>
  <si>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</si>
  <si>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</si>
  <si>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</si>
  <si>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</si>
  <si>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</si>
  <si>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</si>
  <si>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</si>
  <si>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</si>
  <si>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</si>
  <si>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</si>
  <si>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</si>
  <si>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</si>
  <si>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</si>
  <si>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</si>
  <si>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</si>
  <si>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</si>
  <si>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</si>
  <si>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</si>
  <si>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</si>
  <si>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</si>
  <si>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</si>
  <si>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</si>
  <si>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</si>
  <si>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</si>
  <si>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</si>
  <si>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</si>
  <si>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</si>
  <si>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</si>
  <si>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</si>
  <si>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</si>
  <si>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</si>
  <si>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</si>
  <si>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</si>
  <si>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</si>
  <si>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</si>
  <si>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</si>
  <si>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</si>
  <si>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</si>
  <si>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</si>
  <si>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</si>
  <si>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</si>
  <si>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</si>
  <si>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</si>
  <si>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</si>
  <si>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</si>
  <si>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</si>
  <si>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</si>
  <si>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</si>
  <si>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</si>
  <si>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</si>
  <si>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</si>
  <si>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</si>
  <si>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</si>
  <si>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</si>
  <si>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</si>
  <si>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</si>
  <si>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</si>
  <si>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</si>
  <si>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</si>
  <si>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</si>
  <si>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</si>
  <si>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</si>
  <si>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</si>
  <si>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</si>
  <si>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</si>
  <si>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</si>
  <si>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</si>
  <si>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</si>
  <si>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</si>
  <si>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</si>
  <si>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</si>
  <si>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</si>
  <si>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</si>
  <si>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</si>
  <si>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</si>
  <si>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</si>
  <si>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</si>
  <si>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</si>
  <si>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</si>
  <si>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</si>
  <si>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</si>
  <si>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</si>
  <si>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</si>
  <si>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</si>
  <si>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</si>
  <si>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</si>
  <si>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</si>
  <si>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</si>
  <si>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</si>
  <si>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</si>
  <si>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</si>
  <si>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</si>
  <si>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</si>
  <si>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</si>
  <si>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</si>
  <si>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</si>
  <si>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</si>
  <si>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</si>
  <si>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</si>
  <si>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</si>
  <si>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</si>
  <si>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</si>
  <si>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</si>
  <si>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</si>
  <si>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</si>
  <si>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</si>
  <si>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</si>
  <si>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</si>
  <si>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</si>
  <si>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</si>
  <si>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</si>
  <si>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</si>
  <si>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</si>
  <si>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</si>
  <si>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</si>
  <si>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</si>
  <si>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</si>
  <si>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</si>
  <si>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</si>
  <si>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</si>
  <si>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</si>
  <si>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</si>
  <si>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</si>
  <si>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</si>
  <si>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</si>
  <si>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</si>
  <si>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</si>
  <si>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</si>
  <si>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</si>
  <si>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</si>
  <si>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</si>
  <si>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</si>
  <si>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</si>
  <si>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</si>
  <si>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</si>
  <si>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</si>
  <si>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</si>
  <si>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</si>
  <si>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</si>
  <si>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</si>
  <si>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</si>
  <si>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</si>
  <si>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</si>
  <si>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</si>
  <si>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</si>
  <si>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</si>
  <si>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</si>
  <si>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</si>
  <si>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</si>
  <si>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</si>
  <si>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</si>
  <si>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</si>
  <si>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</si>
  <si>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</si>
  <si>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</si>
  <si>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</si>
  <si>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</si>
  <si>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</si>
  <si>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</si>
  <si>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</si>
  <si>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</si>
  <si>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</si>
  <si>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</si>
  <si>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</si>
  <si>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</si>
  <si>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</si>
  <si>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</si>
  <si>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</si>
  <si>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</si>
  <si>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</si>
  <si>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</si>
  <si>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</si>
  <si>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</si>
  <si>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</si>
  <si>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</si>
  <si>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</si>
  <si>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</si>
  <si>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</si>
  <si>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</si>
  <si>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</si>
  <si>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</si>
  <si>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</si>
  <si>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</si>
  <si>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</si>
  <si>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</si>
  <si>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</si>
  <si>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</si>
  <si>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</si>
  <si>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</si>
  <si>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</si>
  <si>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</si>
  <si>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</si>
  <si>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</si>
  <si>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</si>
  <si>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</si>
  <si>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</si>
  <si>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</si>
  <si>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</si>
  <si>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</si>
  <si>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</si>
  <si>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</si>
  <si>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</si>
  <si>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</si>
  <si>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</si>
  <si>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</si>
  <si>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</si>
  <si>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</si>
  <si>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</si>
  <si>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</si>
  <si>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</si>
  <si>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</si>
  <si>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</si>
  <si>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</si>
  <si>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</si>
  <si>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</si>
  <si>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</si>
  <si>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</si>
  <si>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</si>
  <si>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</si>
  <si>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</si>
  <si>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</si>
  <si>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</si>
  <si>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</si>
  <si>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</si>
  <si>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</si>
  <si>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</si>
  <si>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</si>
  <si>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</si>
  <si>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</si>
  <si>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</si>
  <si>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</si>
  <si>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</si>
  <si>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</si>
  <si>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</si>
  <si>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</si>
  <si>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</si>
  <si>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</si>
  <si>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</si>
  <si>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</si>
  <si>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</si>
  <si>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</si>
  <si>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</si>
  <si>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</si>
  <si>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</si>
  <si>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</si>
  <si>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</si>
  <si>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</si>
  <si>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</si>
  <si>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</si>
  <si>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</si>
  <si>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</si>
  <si>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</si>
  <si>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</si>
  <si>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</si>
  <si>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</si>
  <si>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</si>
  <si>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</si>
  <si>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</si>
  <si>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</si>
  <si>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</si>
  <si>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</si>
  <si>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</si>
  <si>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</si>
  <si>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</si>
  <si>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</si>
  <si>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</si>
  <si>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</si>
  <si>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</si>
  <si>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</si>
  <si>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</si>
  <si>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</si>
  <si>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</si>
  <si>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</si>
  <si>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</si>
  <si>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</si>
  <si>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</si>
  <si>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</si>
  <si>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</si>
  <si>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</si>
  <si>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</si>
  <si>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</si>
  <si>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</si>
  <si>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</si>
  <si>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</si>
  <si>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</si>
  <si>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</si>
  <si>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</si>
  <si>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</si>
  <si>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</si>
  <si>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</si>
  <si>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</si>
  <si>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</si>
  <si>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</si>
  <si>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</si>
  <si>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</si>
  <si>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</si>
  <si>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</si>
  <si>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</si>
  <si>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</si>
  <si>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</si>
  <si>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</si>
  <si>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</si>
  <si>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</si>
  <si>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</si>
  <si>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</si>
  <si>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</si>
  <si>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</si>
  <si>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</si>
  <si>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</si>
  <si>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</si>
  <si>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</si>
  <si>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</si>
  <si>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</si>
  <si>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</si>
  <si>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</si>
  <si>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</si>
  <si>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</si>
  <si>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</si>
  <si>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</si>
  <si>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</si>
  <si>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</si>
  <si>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</si>
  <si>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</si>
  <si>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</si>
  <si>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</si>
  <si>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</si>
  <si>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</si>
  <si>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</si>
  <si>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</si>
  <si>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</si>
  <si>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</si>
  <si>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</si>
  <si>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</si>
  <si>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</si>
  <si>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</si>
  <si>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</si>
  <si>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</si>
  <si>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</si>
  <si>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</si>
  <si>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</si>
  <si>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</si>
  <si>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</si>
  <si>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</si>
  <si>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</si>
  <si>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</si>
  <si>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</si>
  <si>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</si>
  <si>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</si>
  <si>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</si>
  <si>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</si>
  <si>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</si>
  <si>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</si>
  <si>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</si>
  <si>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</si>
  <si>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</si>
  <si>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</si>
  <si>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</si>
  <si>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</si>
  <si>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</si>
  <si>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</si>
  <si>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</si>
  <si>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</si>
  <si>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</si>
  <si>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</si>
  <si>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</si>
  <si>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</si>
  <si>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</si>
  <si>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</si>
  <si>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</si>
  <si>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</si>
  <si>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</si>
  <si>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</si>
  <si>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</si>
  <si>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</si>
  <si>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</si>
  <si>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</si>
  <si>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</si>
  <si>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</si>
  <si>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</si>
  <si>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</si>
  <si>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</si>
  <si>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</si>
  <si>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</si>
  <si>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</si>
  <si>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</si>
  <si>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</si>
  <si>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</si>
  <si>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</si>
  <si>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</si>
  <si>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</si>
  <si>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</si>
  <si>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</si>
  <si>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</si>
  <si>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</si>
  <si>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</si>
  <si>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</si>
  <si>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</si>
  <si>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</si>
  <si>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</si>
  <si>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</si>
  <si>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</si>
  <si>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</si>
  <si>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</si>
  <si>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</si>
  <si>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</si>
  <si>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</si>
  <si>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</si>
  <si>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</si>
  <si>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</si>
  <si>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</si>
  <si>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</si>
  <si>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</si>
  <si>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</si>
  <si>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</si>
  <si>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</si>
  <si>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</si>
  <si>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</si>
  <si>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</si>
  <si>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</si>
  <si>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</si>
  <si>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</si>
  <si>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</si>
  <si>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</si>
  <si>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</si>
  <si>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</si>
  <si>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</si>
  <si>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</si>
  <si>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</si>
  <si>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</si>
  <si>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</si>
  <si>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</si>
  <si>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</si>
  <si>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</si>
  <si>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</si>
  <si>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</si>
  <si>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</si>
  <si>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</si>
  <si>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</si>
  <si>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</si>
  <si>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</si>
  <si>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</si>
  <si>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</si>
  <si>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</si>
  <si>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</si>
  <si>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</si>
  <si>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</si>
  <si>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</si>
  <si>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</si>
  <si>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</si>
  <si>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</si>
  <si>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</si>
  <si>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</si>
  <si>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</si>
  <si>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</si>
  <si>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</si>
  <si>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</si>
  <si>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</si>
  <si>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</si>
  <si>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</si>
  <si>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</si>
  <si>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</si>
  <si>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</si>
  <si>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</si>
  <si>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</si>
  <si>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</si>
  <si>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</si>
  <si>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</si>
  <si>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</si>
  <si>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</si>
  <si>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</si>
  <si>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</si>
  <si>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</si>
  <si>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</si>
  <si>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</si>
  <si>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</si>
  <si>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</si>
  <si>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</si>
  <si>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</si>
  <si>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</si>
  <si>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</si>
  <si>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</si>
  <si>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</si>
  <si>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</si>
  <si>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</si>
  <si>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</si>
  <si>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</si>
  <si>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</si>
  <si>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</si>
  <si>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</si>
  <si>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</si>
  <si>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</si>
  <si>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</si>
  <si>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</si>
  <si>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</si>
  <si>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</si>
  <si>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</si>
  <si>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</si>
  <si>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</si>
  <si>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</si>
  <si>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</si>
  <si>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</si>
  <si>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</si>
  <si>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</si>
  <si>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</si>
  <si>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</si>
  <si>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</si>
  <si>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</si>
  <si>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</si>
  <si>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</si>
  <si>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</si>
  <si>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</si>
  <si>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</si>
  <si>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</si>
  <si>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</si>
  <si>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</si>
  <si>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</si>
  <si>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</si>
  <si>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</si>
  <si>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</si>
  <si>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</si>
  <si>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</si>
  <si>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</si>
  <si>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</si>
  <si>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</si>
  <si>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</si>
  <si>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</si>
  <si>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</si>
  <si>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</si>
  <si>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</si>
  <si>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</si>
  <si>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</si>
  <si>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</si>
  <si>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</si>
  <si>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</si>
  <si>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</si>
  <si>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</si>
  <si>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</si>
  <si>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</si>
  <si>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</si>
  <si>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</si>
  <si>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</si>
  <si>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</si>
  <si>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</si>
  <si>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</si>
  <si>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</si>
  <si>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</si>
  <si>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</si>
  <si>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</si>
  <si>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</si>
  <si>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</si>
  <si>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</si>
  <si>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</si>
  <si>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</si>
  <si>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</si>
  <si>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</si>
  <si>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</si>
  <si>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</si>
  <si>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</si>
  <si>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</si>
  <si>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</si>
  <si>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</si>
  <si>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</si>
  <si>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</si>
  <si>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</si>
  <si>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</si>
  <si>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</si>
  <si>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</si>
  <si>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</si>
  <si>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</si>
  <si>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</si>
  <si>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</si>
  <si>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</si>
  <si>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</si>
  <si>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</si>
  <si>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</si>
  <si>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</si>
  <si>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</si>
  <si>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</si>
  <si>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</si>
  <si>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</si>
  <si>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</si>
  <si>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</si>
  <si>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</si>
  <si>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</si>
  <si>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</si>
  <si>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</si>
  <si>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</si>
  <si>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</si>
  <si>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</si>
  <si>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</si>
  <si>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</si>
  <si>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</si>
  <si>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</si>
  <si>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</si>
  <si>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</si>
  <si>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</si>
  <si>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</si>
  <si>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</si>
  <si>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</si>
  <si>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</si>
  <si>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</si>
  <si>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</si>
  <si>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</si>
  <si>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</si>
  <si>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</si>
  <si>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</si>
  <si>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</si>
  <si>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</si>
  <si>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</si>
  <si>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</si>
  <si>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</si>
  <si>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</si>
  <si>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</si>
  <si>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</si>
  <si>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</si>
  <si>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</si>
  <si>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</si>
  <si>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</si>
  <si>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</si>
  <si>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</si>
  <si>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</si>
  <si>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</si>
  <si>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</si>
  <si>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</si>
  <si>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</si>
  <si>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</si>
  <si>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</si>
  <si>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</si>
  <si>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</si>
  <si>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</si>
  <si>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</si>
  <si>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</si>
  <si>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</si>
  <si>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</si>
  <si>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</si>
  <si>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</si>
  <si>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</si>
  <si>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</si>
  <si>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</si>
  <si>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</si>
  <si>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</si>
  <si>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</si>
  <si>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</si>
  <si>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</si>
  <si>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</si>
  <si>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</si>
  <si>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</si>
  <si>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</si>
  <si>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</si>
  <si>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</si>
  <si>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</si>
  <si>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</si>
  <si>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</si>
  <si>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</si>
  <si>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</si>
  <si>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</si>
  <si>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</si>
  <si>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</si>
  <si>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</si>
  <si>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</si>
  <si>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</si>
  <si>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</si>
  <si>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</si>
  <si>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</si>
  <si>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</si>
  <si>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</si>
  <si>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</si>
  <si>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</si>
  <si>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</si>
  <si>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</si>
  <si>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</si>
  <si>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</si>
  <si>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</si>
  <si>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</si>
  <si>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</si>
  <si>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</si>
  <si>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</si>
  <si>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</si>
  <si>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</si>
  <si>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</si>
  <si>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</si>
  <si>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</si>
  <si>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</si>
  <si>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</si>
  <si>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</si>
  <si>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</si>
  <si>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</si>
  <si>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</si>
  <si>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</si>
  <si>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</si>
  <si>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</si>
  <si>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</si>
  <si>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</si>
  <si>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</si>
  <si>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</si>
  <si>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</si>
  <si>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</si>
  <si>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</si>
  <si>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</si>
  <si>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</si>
  <si>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</si>
  <si>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</si>
  <si>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</si>
  <si>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</si>
  <si>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</si>
  <si>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</si>
  <si>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</si>
  <si>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</si>
  <si>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</si>
  <si>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</si>
  <si>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</si>
  <si>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</si>
  <si>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</si>
  <si>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</si>
  <si>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</si>
  <si>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</si>
  <si>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</si>
  <si>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</si>
  <si>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</si>
  <si>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</si>
  <si>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</si>
  <si>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</si>
  <si>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</si>
  <si>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</si>
  <si>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</si>
  <si>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</si>
  <si>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</si>
  <si>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</si>
  <si>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</si>
  <si>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</si>
  <si>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</si>
  <si>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</si>
  <si>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</si>
  <si>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</si>
  <si>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</si>
  <si>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</si>
  <si>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</si>
  <si>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</si>
  <si>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</si>
  <si>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</si>
  <si>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</si>
  <si>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</si>
  <si>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</si>
  <si>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</si>
  <si>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</si>
  <si>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</si>
  <si>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</si>
  <si>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</si>
  <si>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</si>
  <si>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</si>
  <si>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</si>
  <si>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</si>
  <si>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</si>
  <si>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</si>
  <si>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</si>
  <si>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</si>
  <si>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</si>
  <si>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</si>
  <si>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</si>
  <si>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</si>
  <si>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</si>
  <si>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</si>
  <si>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</si>
  <si>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</si>
  <si>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</si>
  <si>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</si>
  <si>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</si>
  <si>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</si>
  <si>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</si>
  <si>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</si>
  <si>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</si>
  <si>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</si>
  <si>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</si>
  <si>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</si>
  <si>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</si>
  <si>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</si>
  <si>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</si>
  <si>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</si>
  <si>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</si>
  <si>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</si>
  <si>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</si>
  <si>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</si>
  <si>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</si>
  <si>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</si>
  <si>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</si>
  <si>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</si>
  <si>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</si>
  <si>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</si>
  <si>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</si>
  <si>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</si>
  <si>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</si>
  <si>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</si>
  <si>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</si>
  <si>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</si>
  <si>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</si>
  <si>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</si>
  <si>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</si>
  <si>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</si>
  <si>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</si>
  <si>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</si>
  <si>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</si>
  <si>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</si>
  <si>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</si>
  <si>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</si>
  <si>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</si>
  <si>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</si>
  <si>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</si>
  <si>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</si>
  <si>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</si>
  <si>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</si>
  <si>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</si>
  <si>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</si>
  <si>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</si>
  <si>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</si>
  <si>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</si>
  <si>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</si>
  <si>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</si>
  <si>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</si>
  <si>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</si>
  <si>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</si>
  <si>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</si>
  <si>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</si>
  <si>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</si>
  <si>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</si>
  <si>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</si>
  <si>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</si>
  <si>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</si>
  <si>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</si>
  <si>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</si>
  <si>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</si>
  <si>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</si>
  <si>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</si>
  <si>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</si>
  <si>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</si>
  <si>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</si>
  <si>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</si>
  <si>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</si>
  <si>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</si>
  <si>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</si>
  <si>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</si>
  <si>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</si>
  <si>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</si>
  <si>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</si>
  <si>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</si>
  <si>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</si>
  <si>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</si>
  <si>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</si>
  <si>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</si>
  <si>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</si>
  <si>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</si>
  <si>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</si>
  <si>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</si>
  <si>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</si>
  <si>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</si>
  <si>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</si>
  <si>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</si>
  <si>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</si>
  <si>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</si>
  <si>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</si>
  <si>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</si>
  <si>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</si>
  <si>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</si>
  <si>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</si>
  <si>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</si>
  <si>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</si>
  <si>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</si>
  <si>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</si>
  <si>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</si>
  <si>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</si>
  <si>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</si>
  <si>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</si>
  <si>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</si>
  <si>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</si>
  <si>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</si>
  <si>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</si>
  <si>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</si>
  <si>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</si>
  <si>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</si>
  <si>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</si>
  <si>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</si>
  <si>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</si>
  <si>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</si>
  <si>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</si>
  <si>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</si>
  <si>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</si>
  <si>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</si>
  <si>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</si>
  <si>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</si>
  <si>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</si>
  <si>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</si>
  <si>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</si>
  <si>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</si>
  <si>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</si>
  <si>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</si>
  <si>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</si>
  <si>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</si>
  <si>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</si>
  <si>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</si>
  <si>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</si>
  <si>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</si>
  <si>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</si>
  <si>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</si>
  <si>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</si>
  <si>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</si>
  <si>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</si>
  <si>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</si>
  <si>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</si>
  <si>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</si>
  <si>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</si>
  <si>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</si>
  <si>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</si>
  <si>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</si>
  <si>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</si>
  <si>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</si>
  <si>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</si>
  <si>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</si>
  <si>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</si>
  <si>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</si>
  <si>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</si>
  <si>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</si>
  <si>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</si>
  <si>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</si>
  <si>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</si>
  <si>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</si>
  <si>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</si>
  <si>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</si>
  <si>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</si>
  <si>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</si>
  <si>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</si>
  <si>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</si>
  <si>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</si>
  <si>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</si>
  <si>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</si>
  <si>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</si>
  <si>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</si>
  <si>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</si>
  <si>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</si>
  <si>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</si>
  <si>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</si>
  <si>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</si>
  <si>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</si>
  <si>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</si>
  <si>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</si>
  <si>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</si>
  <si>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</si>
  <si>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</si>
  <si>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</si>
  <si>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</si>
  <si>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</si>
  <si>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</si>
  <si>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</si>
  <si>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</si>
  <si>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</si>
  <si>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</si>
  <si>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</si>
  <si>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</si>
  <si>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</si>
  <si>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</si>
  <si>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</si>
  <si>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</si>
  <si>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</si>
  <si>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</si>
  <si>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</si>
  <si>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</si>
  <si>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</si>
  <si>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</si>
  <si>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</si>
  <si>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</si>
  <si>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</si>
  <si>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</si>
  <si>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</si>
  <si>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</si>
  <si>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</si>
  <si>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</si>
  <si>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</si>
  <si>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</si>
  <si>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</si>
  <si>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</si>
  <si>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</si>
  <si>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</si>
  <si>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</si>
  <si>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</si>
  <si>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</si>
  <si>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</si>
  <si>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</si>
  <si>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</si>
  <si>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</si>
  <si>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</si>
  <si>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</si>
  <si>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</si>
  <si>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</si>
  <si>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</si>
  <si>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</si>
  <si>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</si>
  <si>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</si>
  <si>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</si>
  <si>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</si>
  <si>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</si>
  <si>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</si>
  <si>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</si>
  <si>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</si>
  <si>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</si>
  <si>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</si>
  <si>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</si>
  <si>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</si>
  <si>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</si>
  <si>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</si>
  <si>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</si>
  <si>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</si>
  <si>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</si>
  <si>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</si>
  <si>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</si>
  <si>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</si>
  <si>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</si>
  <si>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</si>
  <si>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</si>
  <si>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</si>
  <si>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</si>
  <si>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</si>
  <si>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</si>
  <si>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</si>
  <si>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</si>
  <si>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</si>
  <si>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</si>
  <si>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</si>
  <si>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</si>
  <si>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</si>
  <si>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</si>
  <si>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</si>
  <si>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</si>
  <si>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</si>
  <si>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</si>
  <si>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</si>
  <si>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</si>
  <si>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</si>
  <si>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</si>
  <si>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</si>
  <si>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</si>
  <si>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</si>
  <si>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</si>
  <si>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</si>
  <si>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</si>
  <si>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</si>
  <si>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</si>
  <si>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</si>
  <si>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</si>
  <si>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</si>
  <si>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</si>
  <si>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</si>
  <si>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</si>
  <si>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</si>
  <si>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</si>
  <si>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</si>
  <si>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</si>
  <si>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</si>
  <si>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</si>
  <si>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</si>
  <si>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</si>
  <si>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</si>
  <si>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</si>
  <si>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</si>
  <si>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</si>
  <si>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</si>
  <si>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</si>
  <si>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</si>
  <si>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</si>
  <si>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</si>
  <si>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</si>
  <si>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</si>
  <si>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</si>
  <si>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</si>
  <si>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</si>
  <si>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</si>
  <si>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</si>
  <si>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</si>
  <si>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</si>
  <si>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</si>
  <si>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</si>
  <si>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</si>
  <si>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</si>
  <si>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</si>
  <si>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</si>
  <si>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</si>
  <si>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</si>
  <si>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</si>
  <si>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</si>
  <si>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</si>
  <si>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</si>
  <si>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</si>
  <si>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</si>
  <si>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</si>
  <si>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</si>
  <si>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</si>
  <si>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</si>
  <si>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</si>
  <si>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</si>
  <si>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</si>
  <si>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</si>
  <si>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</si>
  <si>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</si>
  <si>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</si>
  <si>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</si>
  <si>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</si>
  <si>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</si>
  <si>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</si>
  <si>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</si>
  <si>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</si>
  <si>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</si>
  <si>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</si>
  <si>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</si>
  <si>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</si>
  <si>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</si>
  <si>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</si>
  <si>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</si>
  <si>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</si>
  <si>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</si>
  <si>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</si>
  <si>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</si>
  <si>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</si>
  <si>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</si>
  <si>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</si>
  <si>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</si>
  <si>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</si>
  <si>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</si>
  <si>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</si>
  <si>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</si>
  <si>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</si>
  <si>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</si>
  <si>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</si>
  <si>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</si>
  <si>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</si>
  <si>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</si>
  <si>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</si>
  <si>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</si>
  <si>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</si>
  <si>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</si>
  <si>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</si>
  <si>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</si>
  <si>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</si>
  <si>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</si>
  <si>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</si>
  <si>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</si>
  <si>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</si>
  <si>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</si>
  <si>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</si>
  <si>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</si>
  <si>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</si>
  <si>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</si>
  <si>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</si>
  <si>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</si>
  <si>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</si>
  <si>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</si>
  <si>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</si>
  <si>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</si>
  <si>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</si>
  <si>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</si>
  <si>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</si>
  <si>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</si>
  <si>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</si>
  <si>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</si>
  <si>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</si>
  <si>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</si>
  <si>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</si>
  <si>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</si>
  <si>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</si>
  <si>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</si>
  <si>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</si>
  <si>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</si>
  <si>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</si>
  <si>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</si>
  <si>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</si>
  <si>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</si>
  <si>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</si>
  <si>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</si>
  <si>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</si>
  <si>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</si>
  <si>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</si>
  <si>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</si>
  <si>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</si>
  <si>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</si>
  <si>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</si>
  <si>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</si>
  <si>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</si>
  <si>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</si>
  <si>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</si>
  <si>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</si>
  <si>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</si>
  <si>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</si>
  <si>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</si>
  <si>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</si>
  <si>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</si>
  <si>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</si>
  <si>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</si>
  <si>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</si>
  <si>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</si>
  <si>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</si>
  <si>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</si>
  <si>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</si>
  <si>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</si>
  <si>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</si>
  <si>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</si>
  <si>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</si>
  <si>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</si>
  <si>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</si>
  <si>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</si>
  <si>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</si>
  <si>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</si>
  <si>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</si>
  <si>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</si>
  <si>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</si>
  <si>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</si>
  <si>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</si>
  <si>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</si>
  <si>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</si>
  <si>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</si>
  <si>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</si>
  <si>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</si>
  <si>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</si>
  <si>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</si>
  <si>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</si>
  <si>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</si>
  <si>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</si>
  <si>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</si>
  <si>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</si>
  <si>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</si>
  <si>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</si>
  <si>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</si>
  <si>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</si>
  <si>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</si>
  <si>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</si>
  <si>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</si>
  <si>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</si>
  <si>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</si>
  <si>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</si>
  <si>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</si>
  <si>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</si>
  <si>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</si>
  <si>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</si>
  <si>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</si>
  <si>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</si>
  <si>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</si>
  <si>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</si>
  <si>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</si>
  <si>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</si>
  <si>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</si>
  <si>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</si>
  <si>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</si>
  <si>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</si>
  <si>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</si>
  <si>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</si>
  <si>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</si>
  <si>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</si>
  <si>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</si>
  <si>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</si>
  <si>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</si>
  <si>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</si>
  <si>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</si>
  <si>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</si>
  <si>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</si>
  <si>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</si>
  <si>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</si>
  <si>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</si>
  <si>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</si>
  <si>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</si>
  <si>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</si>
  <si>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</si>
  <si>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</si>
  <si>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</si>
  <si>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</si>
  <si>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</si>
  <si>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</si>
  <si>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</si>
  <si>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</si>
  <si>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</si>
  <si>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</si>
  <si>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</si>
  <si>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</si>
  <si>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</si>
  <si>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</si>
  <si>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</si>
  <si>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</si>
  <si>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</si>
  <si>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</si>
  <si>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</si>
  <si>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</si>
  <si>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</si>
  <si>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</si>
  <si>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</si>
  <si>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</si>
  <si>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</si>
  <si>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</si>
  <si>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</si>
  <si>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</si>
  <si>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</si>
  <si>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</si>
  <si>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</si>
  <si>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</si>
  <si>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</si>
  <si>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</si>
  <si>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</si>
  <si>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</si>
  <si>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</si>
  <si>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</si>
  <si>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</si>
  <si>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</si>
  <si>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</si>
  <si>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</si>
  <si>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</si>
  <si>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</si>
  <si>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</si>
  <si>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</si>
  <si>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</si>
  <si>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</si>
  <si>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</si>
  <si>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</si>
  <si>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</si>
  <si>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</si>
  <si>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</si>
  <si>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</si>
  <si>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</si>
  <si>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</si>
  <si>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</si>
  <si>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</si>
  <si>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</si>
  <si>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</si>
  <si>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</si>
  <si>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</si>
  <si>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</si>
  <si>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</si>
  <si>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</si>
  <si>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</si>
  <si>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</si>
  <si>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</si>
  <si>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</si>
  <si>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</si>
  <si>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</si>
  <si>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</si>
  <si>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</si>
  <si>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</si>
  <si>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</si>
  <si>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</si>
  <si>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</si>
  <si>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</si>
  <si>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</si>
  <si>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</si>
  <si>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</si>
  <si>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</si>
  <si>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</si>
  <si>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</si>
  <si>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</si>
  <si>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</si>
  <si>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</si>
  <si>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</si>
  <si>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</si>
  <si>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</si>
  <si>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</si>
  <si>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</si>
  <si>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</si>
  <si>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</si>
  <si>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</si>
  <si>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</si>
  <si>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</si>
  <si>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</si>
  <si>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</si>
  <si>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</si>
  <si>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</si>
  <si>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</si>
  <si>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</si>
  <si>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</si>
  <si>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</si>
  <si>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</si>
  <si>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</si>
  <si>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</si>
  <si>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</si>
  <si>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</si>
  <si>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</si>
  <si>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</si>
  <si>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</si>
  <si>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</si>
  <si>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</si>
  <si>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</si>
  <si>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</si>
  <si>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</si>
  <si>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</si>
  <si>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</si>
  <si>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</si>
  <si>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</si>
  <si>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</si>
  <si>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</si>
  <si>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</si>
  <si>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</si>
  <si>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</si>
  <si>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</si>
  <si>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</si>
  <si>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</si>
  <si>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</si>
  <si>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</si>
  <si>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</si>
  <si>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</si>
  <si>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</si>
  <si>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</si>
  <si>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</si>
  <si>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</si>
  <si>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</si>
  <si>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</si>
  <si>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</si>
  <si>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</si>
  <si>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</si>
  <si>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</si>
  <si>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</si>
  <si>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</si>
  <si>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</si>
  <si>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</si>
  <si>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</si>
  <si>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</si>
  <si>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</si>
  <si>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</si>
  <si>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</si>
  <si>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</si>
  <si>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</si>
  <si>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</si>
  <si>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</si>
  <si>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</si>
  <si>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</si>
  <si>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</si>
  <si>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</si>
  <si>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</si>
  <si>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</si>
  <si>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</si>
  <si>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</si>
  <si>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</si>
  <si>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</si>
  <si>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</si>
  <si>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</si>
  <si>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</si>
  <si>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</si>
  <si>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</si>
  <si>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</si>
  <si>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</si>
  <si>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</si>
  <si>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</si>
  <si>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</si>
  <si>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</si>
  <si>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</si>
  <si>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</si>
  <si>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</si>
  <si>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</si>
  <si>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</si>
  <si>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</si>
  <si>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</si>
  <si>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</si>
  <si>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</si>
  <si>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</si>
  <si>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</si>
  <si>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</si>
  <si>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</si>
  <si>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</si>
  <si>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</si>
  <si>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</si>
  <si>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</si>
  <si>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</si>
  <si>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</si>
  <si>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</si>
  <si>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</si>
  <si>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</si>
  <si>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</si>
  <si>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</si>
  <si>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</si>
  <si>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</si>
  <si>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</si>
  <si>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</si>
  <si>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</si>
  <si>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</si>
  <si>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</si>
  <si>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</si>
  <si>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</si>
  <si>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</si>
  <si>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</si>
  <si>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</si>
  <si>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</si>
  <si>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</si>
  <si>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</si>
  <si>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</si>
  <si>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</si>
  <si>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</si>
  <si>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</si>
  <si>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</si>
  <si>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</si>
  <si>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</si>
  <si>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</si>
  <si>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</si>
  <si>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</si>
  <si>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</si>
  <si>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</si>
  <si>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</si>
  <si>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</si>
  <si>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</si>
  <si>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</si>
  <si>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</si>
  <si>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</si>
  <si>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</si>
  <si>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</si>
  <si>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</si>
  <si>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</si>
  <si>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</si>
  <si>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</si>
  <si>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</si>
  <si>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</si>
  <si>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</si>
  <si>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</si>
  <si>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</si>
  <si>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</si>
  <si>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</si>
  <si>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</si>
  <si>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</si>
  <si>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</si>
  <si>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</si>
  <si>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</si>
  <si>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</si>
  <si>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</si>
  <si>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</si>
  <si>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</si>
  <si>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</si>
  <si>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</si>
  <si>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</si>
  <si>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</si>
  <si>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</si>
  <si>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</si>
  <si>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</si>
  <si>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</si>
  <si>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</si>
  <si>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</si>
  <si>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</si>
  <si>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</si>
  <si>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</si>
  <si>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</si>
  <si>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</si>
  <si>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</si>
  <si>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</si>
  <si>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</si>
  <si>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</si>
  <si>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</si>
  <si>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</si>
  <si>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</si>
  <si>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</si>
  <si>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</si>
  <si>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</si>
  <si>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</si>
  <si>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</si>
  <si>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</si>
  <si>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</si>
  <si>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</si>
  <si>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</si>
  <si>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</si>
  <si>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</si>
  <si>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</si>
  <si>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</si>
  <si>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</si>
  <si>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</si>
  <si>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</si>
  <si>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</si>
  <si>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</si>
  <si>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</si>
  <si>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</si>
  <si>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</si>
  <si>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</si>
  <si>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</si>
  <si>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</si>
  <si>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</si>
  <si>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</si>
  <si>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</si>
  <si>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</si>
  <si>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</si>
  <si>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</si>
  <si>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</si>
  <si>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</si>
  <si>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</si>
  <si>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</si>
  <si>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</si>
  <si>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</si>
  <si>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</si>
  <si>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</si>
  <si>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</si>
  <si>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</si>
  <si>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</si>
  <si>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</si>
  <si>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</si>
  <si>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</si>
  <si>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</si>
  <si>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</si>
  <si>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</si>
  <si>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</si>
  <si>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</si>
  <si>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</si>
  <si>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</si>
  <si>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</si>
  <si>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</si>
  <si>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</si>
  <si>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</si>
  <si>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</si>
  <si>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</si>
  <si>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</si>
  <si>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</si>
  <si>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</si>
  <si>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</si>
  <si>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</si>
  <si>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</si>
  <si>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</si>
  <si>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</si>
  <si>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</si>
  <si>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</si>
  <si>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</si>
  <si>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</si>
  <si>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</si>
  <si>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</si>
  <si>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</si>
  <si>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</si>
  <si>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</si>
  <si>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</si>
  <si>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</si>
  <si>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</si>
  <si>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</si>
  <si>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</si>
  <si>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</si>
  <si>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</si>
  <si>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</si>
  <si>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</si>
  <si>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</si>
  <si>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</si>
  <si>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</si>
  <si>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</si>
  <si>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</si>
  <si>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</si>
  <si>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</si>
  <si>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</si>
  <si>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</si>
  <si>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</si>
  <si>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</si>
  <si>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</si>
  <si>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</si>
  <si>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</si>
  <si>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</si>
  <si>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</si>
  <si>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</si>
  <si>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</si>
  <si>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</si>
  <si>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</si>
  <si>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</si>
  <si>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</si>
  <si>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</si>
  <si>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</si>
  <si>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</si>
  <si>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</si>
  <si>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</si>
  <si>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</si>
  <si>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</si>
  <si>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</si>
  <si>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</si>
  <si>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</si>
  <si>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</si>
  <si>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</si>
  <si>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</si>
  <si>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</si>
  <si>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</si>
  <si>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</si>
  <si>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</si>
  <si>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</si>
  <si>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</si>
  <si>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</si>
  <si>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</si>
  <si>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</si>
  <si>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</si>
  <si>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</si>
  <si>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</si>
  <si>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</si>
  <si>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</si>
  <si>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</si>
  <si>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</si>
  <si>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</si>
  <si>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</si>
  <si>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</si>
  <si>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</si>
  <si>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</si>
  <si>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</si>
  <si>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</si>
  <si>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</si>
  <si>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</si>
  <si>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</si>
  <si>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</si>
  <si>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</si>
  <si>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</si>
  <si>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</si>
  <si>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</si>
  <si>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</si>
  <si>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</si>
  <si>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</si>
  <si>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</si>
  <si>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</si>
  <si>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</si>
  <si>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</si>
  <si>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</si>
  <si>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</si>
  <si>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</si>
  <si>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</si>
  <si>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</si>
  <si>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</si>
  <si>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</si>
  <si>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</si>
  <si>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</si>
  <si>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</si>
  <si>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</si>
  <si>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</si>
  <si>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</si>
  <si>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</si>
  <si>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</si>
  <si>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</si>
  <si>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</si>
  <si>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</si>
  <si>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</si>
  <si>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</si>
  <si>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</si>
  <si>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</si>
  <si>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</si>
  <si>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</si>
  <si>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</si>
  <si>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</si>
  <si>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</si>
  <si>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</si>
  <si>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</si>
  <si>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</si>
  <si>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</si>
  <si>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</si>
  <si>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</si>
  <si>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</si>
  <si>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</si>
  <si>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</si>
  <si>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</si>
  <si>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</si>
  <si>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</si>
  <si>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</si>
  <si>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</si>
  <si>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</si>
  <si>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</si>
  <si>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</si>
  <si>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</si>
  <si>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</si>
  <si>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</si>
  <si>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</si>
  <si>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</si>
  <si>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</si>
  <si>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</si>
  <si>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</si>
  <si>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</si>
  <si>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</si>
  <si>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</si>
  <si>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</si>
  <si>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</si>
  <si>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</si>
  <si>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</si>
  <si>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</si>
  <si>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</si>
  <si>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</si>
  <si>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</si>
  <si>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</si>
  <si>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</si>
  <si>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</si>
  <si>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</si>
  <si>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</si>
  <si>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</si>
  <si>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</si>
  <si>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</si>
  <si>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</si>
  <si>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</si>
  <si>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</si>
  <si>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</si>
  <si>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</si>
  <si>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</si>
  <si>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</si>
  <si>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</si>
  <si>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</si>
  <si>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</si>
  <si>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</si>
  <si>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</si>
  <si>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</si>
  <si>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</si>
  <si>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</si>
  <si>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</si>
  <si>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</si>
  <si>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</si>
  <si>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</si>
  <si>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</si>
  <si>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</si>
  <si>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</si>
  <si>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</si>
  <si>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</si>
  <si>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</si>
  <si>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</si>
  <si>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</si>
  <si>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</si>
  <si>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</si>
  <si>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</si>
  <si>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</si>
  <si>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</si>
  <si>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</si>
  <si>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</si>
  <si>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</si>
  <si>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</si>
  <si>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</si>
  <si>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</si>
  <si>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</si>
  <si>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</si>
  <si>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</si>
  <si>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</si>
  <si>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</si>
  <si>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</si>
  <si>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</si>
  <si>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</si>
  <si>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</si>
  <si>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</si>
  <si>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</si>
  <si>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</si>
  <si>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</si>
  <si>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</si>
  <si>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</si>
  <si>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</si>
  <si>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</si>
  <si>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</si>
  <si>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</si>
  <si>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</si>
  <si>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</si>
  <si>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</si>
  <si>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</si>
  <si>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</si>
  <si>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</si>
  <si>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</si>
  <si>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</si>
  <si>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</si>
  <si>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</si>
  <si>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</si>
  <si>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</si>
  <si>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</si>
  <si>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</si>
  <si>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</si>
  <si>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</si>
  <si>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</si>
  <si>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</si>
  <si>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</si>
  <si>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</si>
  <si>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</si>
  <si>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</si>
  <si>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</si>
  <si>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</si>
  <si>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</si>
  <si>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</si>
  <si>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</si>
  <si>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</si>
  <si>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</si>
  <si>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</si>
  <si>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</si>
  <si>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</si>
  <si>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</si>
  <si>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</si>
  <si>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</si>
  <si>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</si>
  <si>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</si>
  <si>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</si>
  <si>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</si>
  <si>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</si>
  <si>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</si>
  <si>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</si>
  <si>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</si>
  <si>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</si>
  <si>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</si>
  <si>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</si>
  <si>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</si>
  <si>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</si>
  <si>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</si>
  <si>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</si>
  <si>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</si>
  <si>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</si>
  <si>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</si>
  <si>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</si>
  <si>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</si>
  <si>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</si>
  <si>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</si>
  <si>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</si>
  <si>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</si>
  <si>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</si>
  <si>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</si>
  <si>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</si>
  <si>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</si>
  <si>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</si>
  <si>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</si>
  <si>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</si>
  <si>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</si>
  <si>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</si>
  <si>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</si>
  <si>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</si>
  <si>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</si>
  <si>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</si>
  <si>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</si>
  <si>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</si>
  <si>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</si>
  <si>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</si>
  <si>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</si>
  <si>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</si>
  <si>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</si>
  <si>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</si>
  <si>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</si>
  <si>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</si>
  <si>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</si>
  <si>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</si>
  <si>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</si>
  <si>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</si>
  <si>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</si>
  <si>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</si>
  <si>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</si>
  <si>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</si>
  <si>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</si>
  <si>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</si>
  <si>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</si>
  <si>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</si>
  <si>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</si>
  <si>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</si>
  <si>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</si>
  <si>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</si>
  <si>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</si>
  <si>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</si>
  <si>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</si>
  <si>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</si>
  <si>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</si>
  <si>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</si>
  <si>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</si>
  <si>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</si>
  <si>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</si>
  <si>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</si>
  <si>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</si>
  <si>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</si>
  <si>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</si>
  <si>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</si>
  <si>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</si>
  <si>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</si>
  <si>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</si>
  <si>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</si>
  <si>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</si>
  <si>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</si>
  <si>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</si>
  <si>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</si>
  <si>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</si>
  <si>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</si>
  <si>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</si>
  <si>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</si>
  <si>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</si>
  <si>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</si>
  <si>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</si>
  <si>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</si>
  <si>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</si>
  <si>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</si>
  <si>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</si>
  <si>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</si>
  <si>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</si>
  <si>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</si>
  <si>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</si>
  <si>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</si>
  <si>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</si>
  <si>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</si>
  <si>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</si>
  <si>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</si>
  <si>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</si>
  <si>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</si>
  <si>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</si>
  <si>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</si>
  <si>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</si>
  <si>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</si>
  <si>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</si>
  <si>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</si>
  <si>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</si>
  <si>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</si>
  <si>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</si>
  <si>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</si>
  <si>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</si>
  <si>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</si>
  <si>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</si>
  <si>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</si>
  <si>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</si>
  <si>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</si>
  <si>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</si>
  <si>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</si>
  <si>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</si>
  <si>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</si>
  <si>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</si>
  <si>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</si>
  <si>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</si>
  <si>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</si>
  <si>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</si>
  <si>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</si>
  <si>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</si>
  <si>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</si>
  <si>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</si>
  <si>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</si>
  <si>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</si>
  <si>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</si>
  <si>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</si>
  <si>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</si>
  <si>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</si>
  <si>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</si>
  <si>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</si>
  <si>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</si>
  <si>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</si>
  <si>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</si>
  <si>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</si>
  <si>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</si>
  <si>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</si>
  <si>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</si>
  <si>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</si>
  <si>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</si>
  <si>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</si>
  <si>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</si>
  <si>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</si>
  <si>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</si>
  <si>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</si>
  <si>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</si>
  <si>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</si>
  <si>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</si>
  <si>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</si>
  <si>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</si>
  <si>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</si>
  <si>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</si>
  <si>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</si>
  <si>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</si>
  <si>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</si>
  <si>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</si>
  <si>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</si>
  <si>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</si>
  <si>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</si>
  <si>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</si>
  <si>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</si>
  <si>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</si>
  <si>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</si>
  <si>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</si>
  <si>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</si>
  <si>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</si>
  <si>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</si>
  <si>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</si>
  <si>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</si>
  <si>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</si>
  <si>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</si>
  <si>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</si>
  <si>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</si>
  <si>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</si>
  <si>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</si>
  <si>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</si>
  <si>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</si>
  <si>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</si>
  <si>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</si>
  <si>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</si>
  <si>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</si>
  <si>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</si>
  <si>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</si>
  <si>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</si>
  <si>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</si>
  <si>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</si>
  <si>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</si>
  <si>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</si>
  <si>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</si>
  <si>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</si>
  <si>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</si>
  <si>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</si>
  <si>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</si>
  <si>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</si>
  <si>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</si>
  <si>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</si>
  <si>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</si>
  <si>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</si>
  <si>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</si>
  <si>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</si>
  <si>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</si>
  <si>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</si>
  <si>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</si>
  <si>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</si>
  <si>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</si>
  <si>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</si>
  <si>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</si>
  <si>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</si>
  <si>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</si>
  <si>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</si>
  <si>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</si>
  <si>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</si>
  <si>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</si>
  <si>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</si>
  <si>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</si>
  <si>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</si>
  <si>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</si>
  <si>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</si>
  <si>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</si>
  <si>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</si>
  <si>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</si>
  <si>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</si>
  <si>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</si>
  <si>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</si>
  <si>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</si>
  <si>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</si>
  <si>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</si>
  <si>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</si>
  <si>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</si>
  <si>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</si>
  <si>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</si>
  <si>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</si>
  <si>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</si>
  <si>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</si>
  <si>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</si>
  <si>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</si>
  <si>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</si>
  <si>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</si>
  <si>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</si>
  <si>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</si>
  <si>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</si>
  <si>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</si>
  <si>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</si>
  <si>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</si>
  <si>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</si>
  <si>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</si>
  <si>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</si>
  <si>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</si>
  <si>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</si>
  <si>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</si>
  <si>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</si>
  <si>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</si>
  <si>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</si>
  <si>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</si>
  <si>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</si>
  <si>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</si>
  <si>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</si>
  <si>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</si>
  <si>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</si>
  <si>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</si>
  <si>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</si>
  <si>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</si>
  <si>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</si>
  <si>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</si>
  <si>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</si>
  <si>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</si>
  <si>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</si>
  <si>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</si>
  <si>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</si>
  <si>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</si>
  <si>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</si>
  <si>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</si>
  <si>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</si>
  <si>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</si>
  <si>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</si>
  <si>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</si>
  <si>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</si>
  <si>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</si>
  <si>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</si>
  <si>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</si>
  <si>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</si>
  <si>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</si>
  <si>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</si>
  <si>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</si>
  <si>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</si>
  <si>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</si>
  <si>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</si>
  <si>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</si>
  <si>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</si>
  <si>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</si>
  <si>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</si>
  <si>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</si>
  <si>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</si>
  <si>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</si>
  <si>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</si>
  <si>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</si>
  <si>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</si>
  <si>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</si>
  <si>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</si>
  <si>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</si>
  <si>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</si>
  <si>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</si>
  <si>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</si>
  <si>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</si>
  <si>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</si>
  <si>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</si>
  <si>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</si>
  <si>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</si>
  <si>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</si>
  <si>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</si>
  <si>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</si>
  <si>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</si>
  <si>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</si>
  <si>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</si>
  <si>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</si>
  <si>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</si>
  <si>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</si>
  <si>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</si>
  <si>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</si>
  <si>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</si>
  <si>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</si>
  <si>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</si>
  <si>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</si>
  <si>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</si>
  <si>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</si>
  <si>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</si>
  <si>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</si>
  <si>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</si>
  <si>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</si>
  <si>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</si>
  <si>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</si>
  <si>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</si>
  <si>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</si>
  <si>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</si>
  <si>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</si>
  <si>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</si>
  <si>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</si>
  <si>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</si>
  <si>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</si>
  <si>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</si>
  <si>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</si>
  <si>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</si>
  <si>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</si>
  <si>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</si>
  <si>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</si>
  <si>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</si>
  <si>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</si>
  <si>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</si>
  <si>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</si>
  <si>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</si>
  <si>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</si>
  <si>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</si>
  <si>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</si>
  <si>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</si>
  <si>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</si>
  <si>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</si>
  <si>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</si>
  <si>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</si>
  <si>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</si>
  <si>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</si>
  <si>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</si>
  <si>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</si>
  <si>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</si>
  <si>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</si>
  <si>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</si>
  <si>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</si>
  <si>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</si>
  <si>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</si>
  <si>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</si>
  <si>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</si>
  <si>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</si>
  <si>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</si>
  <si>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</si>
  <si>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</si>
  <si>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</si>
  <si>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</si>
  <si>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</si>
  <si>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</si>
  <si>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</si>
  <si>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</si>
  <si>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</si>
  <si>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</si>
  <si>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</si>
  <si>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</si>
  <si>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</si>
  <si>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</si>
  <si>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</si>
  <si>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</si>
  <si>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</si>
  <si>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</si>
  <si>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</si>
  <si>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</si>
  <si>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</si>
  <si>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</si>
  <si>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</si>
  <si>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</si>
  <si>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</si>
  <si>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</si>
  <si>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</si>
  <si>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</si>
  <si>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</si>
  <si>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</si>
  <si>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</si>
  <si>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</si>
  <si>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</si>
  <si>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</si>
  <si>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</si>
  <si>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</si>
  <si>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</si>
  <si>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</si>
  <si>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</si>
  <si>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</si>
  <si>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</si>
  <si>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</si>
  <si>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</si>
  <si>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</si>
  <si>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</si>
  <si>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</si>
  <si>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</si>
  <si>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</si>
  <si>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</si>
  <si>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</si>
  <si>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</si>
  <si>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</si>
  <si>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</si>
  <si>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</si>
  <si>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</si>
  <si>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</si>
  <si>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</si>
  <si>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</si>
  <si>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</si>
  <si>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</si>
  <si>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</si>
  <si>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</si>
  <si>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</si>
  <si>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</si>
  <si>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</si>
  <si>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</si>
  <si>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</si>
  <si>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</si>
  <si>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</si>
  <si>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</si>
  <si>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</si>
  <si>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</si>
  <si>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</si>
  <si>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</si>
  <si>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</si>
  <si>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</si>
  <si>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</si>
  <si>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</si>
  <si>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</si>
  <si>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</si>
  <si>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</si>
  <si>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</si>
  <si>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</si>
  <si>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</si>
  <si>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</si>
  <si>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</si>
  <si>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</si>
  <si>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</si>
  <si>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</si>
  <si>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</si>
  <si>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</si>
  <si>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</si>
  <si>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</si>
  <si>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</si>
  <si>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</si>
  <si>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</si>
  <si>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</si>
  <si>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</si>
  <si>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</si>
  <si>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</si>
  <si>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</si>
  <si>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</si>
  <si>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</si>
  <si>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</si>
  <si>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</si>
  <si>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</si>
  <si>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</si>
  <si>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</si>
  <si>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</si>
  <si>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</si>
  <si>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</si>
  <si>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</si>
  <si>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</si>
  <si>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</si>
  <si>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</si>
  <si>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</si>
  <si>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</si>
  <si>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</si>
  <si>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</si>
  <si>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</si>
  <si>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</si>
  <si>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</si>
  <si>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</si>
  <si>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</si>
  <si>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</si>
  <si>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</si>
  <si>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</si>
  <si>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</si>
  <si>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</si>
  <si>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</si>
  <si>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</si>
  <si>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</si>
  <si>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</si>
  <si>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</si>
  <si>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</si>
  <si>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</si>
  <si>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</si>
  <si>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</si>
  <si>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</si>
  <si>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</si>
  <si>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</si>
  <si>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</si>
  <si>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</si>
  <si>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</si>
  <si>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</si>
  <si>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</si>
  <si>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</si>
  <si>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</si>
  <si>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</si>
  <si>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</si>
  <si>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</si>
  <si>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</si>
  <si>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</si>
  <si>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</si>
  <si>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</si>
  <si>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</si>
  <si>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</si>
  <si>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</si>
  <si>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</si>
  <si>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</si>
  <si>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</si>
  <si>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</si>
  <si>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</si>
  <si>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</si>
  <si>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</si>
  <si>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</si>
  <si>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</si>
  <si>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</si>
  <si>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</si>
  <si>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</si>
  <si>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</si>
  <si>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</si>
  <si>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</si>
  <si>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</si>
  <si>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</si>
  <si>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</si>
  <si>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</si>
  <si>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</si>
  <si>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</si>
  <si>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</si>
  <si>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</si>
  <si>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</si>
  <si>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</si>
  <si>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</si>
  <si>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</si>
  <si>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</si>
  <si>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</si>
  <si>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</si>
  <si>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</si>
  <si>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</si>
  <si>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</si>
  <si>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</si>
  <si>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</si>
  <si>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</si>
  <si>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</si>
  <si>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</si>
  <si>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</si>
  <si>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</si>
  <si>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</si>
  <si>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</si>
  <si>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</si>
  <si>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</si>
  <si>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</si>
  <si>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</si>
  <si>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</si>
  <si>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</si>
  <si>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</si>
  <si>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</si>
  <si>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</si>
  <si>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</si>
  <si>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</si>
  <si>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</si>
  <si>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</si>
  <si>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</si>
  <si>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</si>
  <si>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</si>
  <si>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</si>
  <si>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</si>
  <si>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</si>
  <si>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</si>
  <si>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</si>
  <si>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</si>
  <si>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</si>
  <si>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</si>
  <si>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</si>
  <si>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</si>
  <si>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</si>
  <si>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</si>
  <si>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</si>
  <si>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</si>
  <si>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</si>
  <si>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</si>
  <si>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</si>
  <si>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</si>
  <si>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</si>
  <si>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</si>
  <si>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</si>
  <si>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</si>
  <si>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</si>
  <si>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</si>
  <si>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</si>
  <si>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</si>
  <si>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</si>
  <si>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</si>
  <si>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</si>
  <si>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</si>
  <si>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</si>
  <si>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</si>
  <si>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</si>
  <si>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</si>
  <si>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</si>
  <si>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</si>
  <si>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</si>
  <si>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</si>
  <si>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</si>
  <si>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</si>
  <si>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</si>
  <si>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</si>
  <si>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</si>
  <si>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</si>
  <si>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</si>
  <si>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</si>
  <si>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</si>
  <si>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</si>
  <si>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</si>
  <si>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</si>
  <si>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</si>
  <si>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</si>
  <si>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</si>
  <si>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</si>
  <si>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</si>
  <si>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</si>
  <si>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</si>
  <si>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</si>
  <si>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</si>
  <si>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</si>
  <si>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</si>
  <si>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</si>
  <si>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</si>
  <si>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</si>
  <si>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</si>
  <si>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</si>
  <si>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</si>
  <si>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</si>
  <si>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</si>
  <si>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</si>
  <si>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</si>
  <si>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</si>
  <si>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</si>
  <si>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</si>
  <si>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</si>
  <si>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</si>
  <si>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</si>
  <si>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</si>
  <si>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</si>
  <si>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</si>
  <si>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</si>
  <si>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</si>
  <si>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</si>
  <si>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</si>
  <si>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</si>
  <si>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</si>
  <si>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</si>
  <si>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</si>
  <si>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</si>
  <si>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</si>
  <si>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</si>
  <si>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</si>
  <si>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</si>
  <si>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</si>
  <si>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</si>
  <si>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</si>
  <si>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</si>
  <si>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</si>
  <si>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</si>
  <si>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</si>
  <si>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</si>
  <si>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</si>
  <si>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</si>
  <si>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</si>
  <si>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</si>
  <si>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</si>
  <si>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</si>
  <si>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</si>
  <si>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</si>
  <si>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</si>
  <si>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</si>
  <si>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</si>
  <si>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</si>
  <si>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</si>
  <si>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</si>
  <si>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</si>
  <si>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</si>
  <si>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</si>
  <si>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</si>
  <si>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</si>
  <si>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</si>
  <si>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</si>
  <si>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</si>
  <si>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</si>
  <si>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</si>
  <si>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</si>
  <si>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</si>
  <si>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</si>
  <si>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</si>
  <si>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</si>
  <si>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</si>
  <si>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</si>
  <si>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</si>
  <si>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</si>
  <si>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</si>
  <si>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</si>
  <si>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</si>
  <si>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</si>
  <si>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</si>
  <si>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</si>
  <si>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</si>
  <si>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</si>
  <si>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</si>
  <si>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</si>
  <si>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</si>
  <si>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</si>
  <si>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</si>
  <si>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</si>
  <si>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</si>
  <si>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</si>
  <si>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</si>
  <si>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</si>
  <si>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</si>
  <si>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</si>
  <si>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</si>
  <si>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</si>
  <si>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</si>
  <si>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</si>
  <si>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</si>
  <si>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</si>
  <si>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</si>
  <si>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</si>
  <si>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</si>
  <si>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</si>
  <si>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</si>
  <si>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</si>
  <si>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</si>
  <si>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</si>
  <si>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</si>
  <si>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</si>
  <si>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</si>
  <si>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</si>
  <si>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</si>
  <si>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</si>
  <si>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</si>
  <si>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</si>
  <si>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</si>
  <si>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</si>
  <si>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</si>
  <si>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</si>
  <si>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</si>
  <si>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</si>
  <si>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</si>
  <si>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</si>
  <si>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</si>
  <si>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</si>
  <si>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</si>
  <si>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</si>
  <si>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</si>
  <si>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</si>
  <si>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</si>
  <si>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</si>
  <si>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</si>
  <si>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</si>
  <si>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</si>
  <si>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</si>
  <si>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</si>
  <si>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</si>
  <si>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</si>
  <si>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</si>
  <si>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</si>
  <si>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</si>
  <si>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</si>
  <si>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</si>
  <si>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</si>
  <si>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</si>
  <si>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</si>
  <si>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</si>
  <si>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</si>
  <si>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</si>
  <si>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</si>
  <si>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</si>
  <si>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</si>
  <si>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</si>
  <si>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</si>
  <si>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</si>
  <si>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</si>
  <si>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</si>
  <si>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</si>
  <si>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</si>
  <si>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</si>
  <si>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</si>
  <si>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</si>
  <si>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</si>
  <si>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</si>
  <si>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</si>
  <si>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</si>
  <si>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</si>
  <si>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</si>
  <si>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</si>
  <si>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</si>
  <si>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</si>
  <si>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</si>
  <si>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</si>
  <si>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</si>
  <si>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</si>
  <si>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</si>
  <si>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</si>
  <si>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</si>
  <si>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</si>
  <si>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</si>
  <si>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</si>
  <si>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</si>
  <si>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</si>
  <si>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</si>
  <si>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</si>
  <si>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</si>
  <si>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</si>
  <si>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</si>
  <si>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</si>
  <si>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</si>
  <si>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</si>
  <si>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</si>
  <si>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</si>
  <si>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</si>
  <si>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</si>
  <si>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</si>
  <si>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</si>
  <si>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</si>
  <si>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</si>
  <si>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</si>
  <si>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</si>
  <si>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</si>
  <si>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</si>
  <si>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</si>
  <si>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</si>
  <si>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</si>
  <si>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</si>
  <si>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</si>
  <si>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</si>
  <si>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</si>
  <si>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</si>
  <si>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</si>
  <si>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</si>
  <si>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</si>
  <si>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</si>
  <si>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</si>
  <si>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</si>
  <si>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</si>
  <si>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</si>
  <si>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</si>
  <si>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</si>
  <si>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</si>
  <si>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</si>
  <si>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</si>
  <si>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</si>
  <si>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</si>
  <si>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</si>
  <si>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</si>
  <si>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</si>
  <si>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</si>
  <si>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</si>
  <si>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</si>
  <si>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</si>
  <si>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</si>
  <si>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</si>
  <si>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</si>
  <si>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</si>
  <si>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</si>
  <si>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</si>
  <si>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</si>
  <si>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</si>
  <si>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</si>
  <si>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</si>
  <si>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</si>
  <si>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</si>
  <si>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</si>
  <si>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</si>
  <si>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</si>
  <si>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</si>
  <si>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</si>
  <si>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</si>
  <si>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</si>
  <si>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</si>
  <si>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</si>
  <si>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</si>
  <si>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</si>
  <si>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</si>
  <si>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</si>
  <si>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</si>
  <si>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</si>
  <si>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</si>
  <si>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</si>
  <si>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</si>
  <si>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</si>
  <si>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</si>
  <si>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</si>
  <si>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</si>
  <si>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</si>
  <si>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</si>
  <si>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</si>
  <si>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</si>
  <si>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</si>
  <si>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</si>
  <si>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</si>
  <si>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</si>
  <si>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</si>
  <si>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</si>
  <si>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</si>
  <si>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</si>
  <si>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</si>
  <si>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</si>
  <si>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</si>
  <si>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</si>
  <si>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</si>
  <si>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</si>
  <si>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</si>
  <si>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</si>
  <si>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</si>
  <si>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</si>
  <si>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</si>
  <si>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</si>
  <si>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</si>
  <si>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</si>
  <si>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</si>
  <si>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</si>
  <si>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</si>
  <si>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</si>
  <si>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</si>
  <si>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</si>
  <si>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</si>
  <si>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</si>
  <si>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</si>
  <si>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</si>
  <si>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</si>
  <si>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</si>
  <si>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</si>
  <si>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</si>
  <si>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</si>
  <si>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</si>
  <si>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</si>
  <si>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</si>
  <si>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</si>
  <si>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</si>
  <si>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</si>
  <si>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</si>
  <si>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</si>
  <si>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</si>
  <si>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</si>
  <si>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</si>
  <si>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</si>
  <si>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</si>
  <si>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</si>
  <si>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</si>
  <si>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</si>
  <si>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</si>
  <si>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</si>
  <si>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</si>
  <si>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</si>
  <si>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</si>
  <si>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</si>
  <si>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</si>
  <si>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</si>
  <si>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</si>
  <si>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</si>
  <si>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</si>
  <si>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</si>
  <si>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</si>
  <si>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</si>
  <si>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</si>
  <si>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</si>
  <si>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</si>
  <si>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</si>
  <si>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</si>
  <si>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</si>
  <si>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</si>
  <si>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</si>
  <si>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</si>
  <si>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</si>
  <si>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</si>
  <si>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</si>
  <si>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</si>
  <si>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</si>
  <si>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</si>
  <si>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</si>
  <si>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</si>
  <si>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</si>
  <si>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</si>
  <si>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</si>
  <si>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</si>
  <si>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</si>
  <si>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</si>
  <si>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</si>
  <si>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</si>
  <si>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</si>
  <si>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</si>
  <si>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</si>
  <si>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</si>
  <si>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</si>
  <si>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</si>
  <si>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</si>
  <si>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</si>
  <si>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</si>
  <si>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</si>
  <si>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</si>
  <si>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</si>
  <si>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</si>
  <si>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</si>
  <si>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</si>
  <si>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</si>
  <si>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</si>
  <si>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</si>
  <si>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</si>
  <si>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</si>
  <si>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</si>
  <si>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</si>
  <si>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</si>
  <si>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</si>
  <si>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</si>
  <si>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</si>
  <si>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</si>
  <si>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</si>
  <si>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</si>
  <si>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</si>
  <si>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</si>
  <si>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</si>
  <si>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</si>
  <si>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</si>
  <si>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</si>
  <si>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</si>
  <si>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</si>
  <si>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</si>
  <si>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</si>
  <si>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</si>
  <si>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</si>
  <si>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</si>
  <si>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</si>
  <si>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</si>
  <si>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</si>
  <si>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</si>
  <si>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</si>
  <si>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</si>
  <si>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</si>
  <si>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</si>
  <si>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</si>
  <si>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</si>
  <si>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</si>
  <si>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</si>
  <si>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</si>
  <si>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</si>
  <si>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</si>
  <si>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</si>
  <si>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</si>
  <si>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</si>
  <si>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</si>
  <si>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</si>
  <si>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</si>
  <si>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</si>
  <si>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</si>
  <si>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</si>
  <si>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</si>
  <si>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</si>
  <si>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</si>
  <si>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</si>
  <si>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</si>
  <si>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</si>
  <si>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</si>
  <si>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</si>
  <si>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</si>
  <si>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</si>
  <si>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</si>
  <si>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</si>
  <si>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</si>
  <si>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</si>
  <si>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</si>
  <si>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</si>
  <si>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</si>
  <si>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</si>
  <si>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</si>
  <si>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</si>
  <si>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</si>
  <si>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</si>
  <si>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</si>
  <si>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</si>
  <si>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</si>
  <si>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</si>
  <si>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</si>
  <si>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</si>
  <si>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</si>
  <si>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</si>
  <si>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</si>
  <si>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</si>
  <si>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</si>
  <si>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</si>
  <si>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</si>
  <si>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</si>
  <si>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</si>
  <si>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</si>
  <si>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</si>
  <si>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</si>
  <si>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</si>
  <si>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</si>
  <si>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</si>
  <si>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</si>
  <si>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</si>
  <si>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</si>
  <si>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</si>
  <si>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</si>
  <si>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</si>
  <si>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</si>
  <si>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</si>
  <si>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</si>
  <si>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</si>
  <si>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</si>
  <si>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</si>
  <si>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</si>
  <si>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</si>
  <si>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</si>
  <si>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</si>
  <si>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</si>
  <si>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</si>
  <si>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</si>
  <si>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</si>
  <si>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</si>
  <si>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</si>
  <si>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</si>
  <si>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</si>
  <si>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</si>
  <si>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</si>
  <si>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</si>
  <si>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</si>
  <si>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</si>
  <si>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</si>
  <si>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</si>
  <si>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</si>
  <si>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</si>
  <si>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</si>
  <si>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</si>
  <si>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</si>
  <si>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</si>
  <si>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</si>
  <si>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</si>
  <si>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</si>
  <si>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</si>
  <si>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</si>
  <si>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</si>
  <si>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</si>
  <si>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</si>
  <si>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</si>
  <si>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</si>
  <si>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</si>
  <si>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</si>
  <si>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</si>
  <si>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</si>
  <si>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</si>
  <si>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</si>
  <si>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</si>
  <si>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</si>
  <si>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</si>
  <si>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</si>
  <si>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</si>
  <si>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</si>
  <si>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</si>
  <si>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</si>
  <si>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</si>
  <si>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</si>
  <si>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</si>
  <si>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</si>
  <si>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</si>
  <si>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</si>
  <si>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</si>
  <si>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</si>
  <si>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</si>
  <si>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</si>
  <si>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</si>
  <si>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</si>
  <si>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</si>
  <si>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</si>
  <si>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</si>
  <si>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</si>
  <si>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</si>
  <si>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</si>
  <si>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</si>
  <si>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</si>
  <si>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</si>
  <si>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</si>
  <si>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</si>
  <si>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</si>
  <si>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</si>
  <si>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</si>
  <si>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</si>
  <si>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</si>
  <si>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</si>
  <si>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</si>
  <si>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</si>
  <si>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</si>
  <si>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</si>
  <si>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</si>
  <si>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</si>
  <si>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</si>
  <si>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</si>
  <si>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</si>
  <si>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</si>
  <si>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</si>
  <si>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</si>
  <si>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</si>
  <si>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</si>
  <si>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</si>
  <si>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</si>
  <si>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</si>
  <si>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</si>
  <si>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</si>
  <si>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</si>
  <si>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</si>
  <si>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</si>
  <si>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</si>
  <si>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</si>
  <si>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</si>
  <si>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</si>
  <si>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</si>
  <si>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</si>
  <si>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</si>
  <si>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</si>
  <si>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</si>
  <si>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</si>
  <si>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</si>
  <si>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</si>
  <si>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</si>
  <si>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</si>
  <si>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</si>
  <si>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</si>
  <si>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</si>
  <si>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</si>
  <si>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</si>
  <si>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</si>
  <si>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</si>
  <si>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</si>
  <si>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</si>
  <si>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</si>
  <si>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</si>
  <si>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</si>
  <si>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</si>
  <si>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</si>
  <si>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</si>
  <si>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</si>
  <si>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</si>
  <si>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</si>
  <si>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</si>
  <si>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</si>
  <si>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</si>
  <si>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</si>
  <si>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</si>
  <si>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</si>
  <si>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</si>
  <si>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</si>
  <si>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</si>
  <si>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</si>
  <si>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</si>
  <si>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</si>
  <si>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</si>
  <si>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</si>
  <si>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</si>
  <si>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</si>
  <si>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</si>
  <si>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</si>
  <si>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</si>
  <si>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</si>
  <si>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</si>
  <si>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</si>
  <si>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</si>
  <si>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</si>
  <si>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</si>
  <si>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</si>
  <si>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</si>
  <si>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</si>
  <si>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</si>
  <si>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</si>
  <si>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</si>
  <si>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</si>
  <si>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</si>
  <si>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</si>
  <si>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</si>
  <si>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</si>
  <si>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</si>
  <si>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</si>
  <si>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</si>
  <si>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</si>
  <si>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</si>
  <si>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</si>
  <si>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</si>
  <si>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</si>
  <si>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</si>
  <si>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</si>
  <si>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</si>
  <si>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</si>
  <si>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</si>
  <si>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</si>
  <si>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</si>
  <si>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</si>
  <si>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</si>
  <si>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</si>
  <si>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</si>
  <si>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</si>
  <si>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</si>
  <si>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</si>
  <si>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</si>
  <si>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</si>
  <si>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</si>
  <si>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</si>
  <si>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</si>
  <si>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</si>
  <si>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</si>
  <si>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</si>
  <si>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</si>
  <si>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</si>
  <si>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</si>
  <si>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</si>
  <si>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</si>
  <si>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</si>
  <si>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</si>
  <si>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</si>
  <si>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</si>
  <si>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</si>
  <si>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</si>
  <si>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</si>
  <si>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</si>
  <si>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</si>
  <si>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</si>
  <si>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</si>
  <si>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</si>
  <si>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</si>
  <si>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</si>
  <si>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</si>
  <si>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</si>
  <si>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</si>
  <si>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</si>
  <si>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</si>
  <si>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</si>
  <si>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</si>
  <si>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</si>
  <si>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</si>
  <si>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</si>
  <si>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</si>
  <si>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</si>
  <si>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</si>
  <si>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</si>
  <si>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</si>
  <si>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</si>
  <si>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</si>
  <si>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</si>
  <si>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</si>
  <si>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</si>
  <si>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</si>
  <si>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</si>
  <si>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</si>
  <si>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</si>
  <si>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</si>
  <si>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</si>
  <si>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</si>
  <si>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</si>
  <si>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</si>
  <si>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</si>
  <si>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</si>
  <si>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</si>
  <si>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</si>
  <si>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</si>
  <si>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</si>
  <si>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</si>
  <si>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</si>
  <si>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</si>
  <si>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</si>
  <si>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</si>
  <si>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</si>
  <si>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</si>
  <si>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</si>
  <si>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</si>
  <si>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</si>
  <si>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</si>
  <si>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</si>
  <si>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</si>
  <si>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</si>
  <si>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</si>
  <si>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</si>
  <si>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</si>
  <si>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</si>
  <si>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</si>
  <si>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</si>
  <si>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</si>
  <si>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</si>
  <si>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</si>
  <si>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</si>
  <si>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</si>
  <si>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</si>
  <si>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</si>
  <si>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</si>
  <si>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</si>
  <si>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</si>
  <si>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</si>
  <si>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</si>
  <si>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</si>
  <si>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</si>
  <si>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</si>
  <si>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</si>
  <si>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</si>
  <si>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</si>
  <si>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</si>
  <si>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</si>
  <si>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</si>
  <si>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</si>
  <si>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</si>
  <si>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</si>
  <si>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</si>
  <si>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</si>
  <si>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</si>
  <si>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</si>
  <si>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</si>
  <si>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</si>
  <si>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</si>
  <si>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</si>
  <si>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</si>
  <si>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</si>
  <si>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</si>
  <si>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</si>
  <si>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</si>
  <si>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</si>
  <si>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</si>
  <si>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</si>
  <si>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</si>
  <si>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</si>
  <si>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</si>
  <si>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</si>
  <si>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</si>
  <si>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</si>
  <si>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</si>
  <si>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</si>
  <si>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</si>
  <si>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</si>
  <si>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</si>
  <si>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</si>
  <si>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</si>
  <si>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</si>
  <si>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</si>
  <si>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</si>
  <si>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</si>
  <si>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</si>
  <si>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</si>
  <si>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</si>
  <si>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</si>
  <si>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</si>
  <si>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</si>
  <si>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</si>
  <si>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</si>
  <si>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</si>
  <si>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</si>
  <si>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</si>
  <si>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</si>
  <si>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</si>
  <si>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</si>
  <si>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</si>
  <si>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</si>
  <si>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</si>
  <si>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</si>
  <si>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</si>
  <si>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</si>
  <si>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</si>
  <si>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</si>
  <si>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</si>
  <si>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</si>
  <si>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</si>
  <si>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</si>
  <si>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</si>
  <si>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</si>
  <si>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</si>
  <si>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</si>
  <si>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</si>
  <si>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</si>
  <si>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</si>
  <si>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</si>
  <si>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</si>
  <si>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</si>
  <si>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</si>
  <si>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</si>
  <si>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</si>
  <si>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</si>
  <si>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</si>
  <si>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</si>
  <si>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</si>
  <si>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</si>
  <si>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</si>
  <si>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</si>
  <si>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</si>
  <si>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</si>
  <si>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</si>
  <si>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</si>
  <si>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</si>
  <si>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</si>
  <si>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</si>
  <si>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</si>
  <si>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</si>
  <si>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</si>
  <si>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</si>
  <si>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</si>
  <si>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</si>
  <si>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</si>
  <si>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</si>
  <si>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</si>
  <si>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</si>
  <si>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</si>
  <si>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</si>
  <si>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</si>
  <si>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</si>
  <si>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</si>
  <si>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</si>
  <si>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</si>
  <si>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</si>
  <si>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</si>
  <si>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</si>
  <si>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</si>
  <si>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</si>
  <si>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</si>
  <si>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</si>
  <si>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</si>
  <si>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</si>
  <si>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</si>
  <si>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</si>
  <si>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</si>
  <si>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</si>
  <si>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</si>
  <si>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</si>
  <si>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</si>
  <si>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</si>
  <si>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</si>
  <si>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</si>
  <si>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</si>
  <si>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</si>
  <si>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</si>
  <si>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</si>
  <si>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</si>
  <si>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</si>
  <si>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</si>
  <si>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</si>
  <si>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</si>
  <si>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</si>
  <si>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</si>
  <si>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</si>
  <si>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</si>
  <si>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</si>
  <si>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</si>
  <si>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</si>
  <si>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</si>
  <si>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</si>
  <si>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</si>
  <si>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</si>
  <si>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</si>
  <si>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</si>
  <si>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</si>
  <si>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</si>
  <si>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</si>
  <si>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</si>
  <si>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</si>
  <si>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</si>
  <si>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</si>
  <si>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</si>
  <si>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</si>
  <si>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</si>
  <si>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</si>
  <si>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</si>
  <si>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</si>
  <si>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</si>
  <si>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</si>
  <si>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</si>
  <si>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</si>
  <si>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</si>
  <si>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</si>
  <si>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</si>
  <si>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</si>
  <si>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</si>
  <si>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</si>
  <si>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</si>
  <si>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</si>
  <si>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</si>
  <si>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</si>
  <si>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</si>
  <si>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</si>
  <si>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</si>
  <si>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</si>
  <si>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</si>
  <si>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</si>
  <si>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</si>
  <si>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</si>
  <si>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</si>
  <si>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</si>
  <si>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</si>
  <si>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</si>
  <si>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</si>
  <si>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</si>
  <si>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</si>
  <si>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</si>
  <si>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</si>
  <si>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</si>
  <si>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</si>
  <si>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</si>
  <si>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</si>
  <si>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</si>
  <si>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</si>
  <si>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</si>
  <si>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</si>
  <si>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</si>
  <si>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</si>
  <si>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</si>
  <si>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</si>
  <si>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</si>
  <si>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</si>
  <si>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</si>
  <si>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</si>
  <si>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</si>
  <si>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</si>
  <si>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</si>
  <si>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</si>
  <si>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</si>
  <si>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</si>
  <si>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</si>
  <si>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</si>
  <si>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</si>
  <si>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</si>
  <si>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</si>
  <si>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</si>
  <si>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</si>
  <si>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</si>
  <si>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</si>
  <si>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</si>
  <si>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</si>
  <si>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</si>
  <si>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</si>
  <si>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</si>
  <si>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</si>
  <si>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</si>
  <si>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</si>
  <si>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</si>
  <si>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</si>
  <si>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</si>
  <si>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</si>
  <si>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</si>
  <si>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</si>
  <si>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</si>
  <si>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</si>
  <si>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</si>
  <si>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</si>
  <si>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</si>
  <si>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</si>
  <si>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</si>
  <si>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</si>
  <si>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</si>
  <si>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</si>
  <si>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</si>
  <si>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</si>
  <si>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</si>
  <si>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</si>
  <si>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</si>
  <si>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</si>
  <si>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</si>
  <si>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</si>
  <si>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</si>
  <si>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</si>
  <si>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</si>
  <si>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</si>
  <si>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</si>
  <si>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</si>
  <si>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</si>
  <si>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</si>
  <si>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</si>
  <si>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</si>
  <si>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</si>
  <si>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</si>
  <si>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</si>
  <si>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</si>
  <si>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</si>
  <si>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</si>
  <si>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</si>
  <si>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</si>
  <si>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</si>
  <si>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</si>
  <si>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</si>
  <si>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</si>
  <si>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</si>
  <si>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</si>
  <si>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</si>
  <si>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</si>
  <si>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</si>
  <si>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</si>
  <si>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</si>
  <si>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</si>
  <si>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</si>
  <si>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</si>
  <si>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</si>
  <si>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</si>
  <si>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</si>
  <si>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</si>
  <si>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</si>
  <si>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</si>
  <si>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</si>
  <si>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</si>
  <si>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</si>
  <si>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</si>
  <si>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</si>
  <si>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</si>
  <si>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</si>
  <si>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</si>
  <si>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</si>
  <si>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</si>
  <si>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</si>
  <si>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</si>
  <si>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</si>
  <si>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</si>
  <si>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</si>
  <si>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</si>
  <si>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</si>
  <si>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</si>
  <si>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</si>
  <si>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</si>
  <si>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</si>
  <si>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</si>
  <si>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</si>
  <si>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</si>
  <si>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</si>
  <si>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</si>
  <si>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</si>
  <si>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</si>
  <si>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</si>
  <si>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</si>
  <si>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</si>
  <si>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</si>
  <si>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</si>
  <si>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</si>
  <si>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</si>
  <si>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</si>
  <si>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</si>
  <si>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</si>
  <si>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</si>
  <si>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</si>
  <si>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</si>
  <si>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</si>
  <si>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</si>
  <si>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</si>
  <si>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</si>
  <si>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</si>
  <si>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</si>
  <si>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</si>
  <si>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</si>
  <si>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</si>
  <si>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</si>
  <si>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</si>
  <si>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</si>
  <si>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</si>
  <si>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</si>
  <si>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</si>
  <si>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</si>
  <si>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</si>
  <si>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</si>
  <si>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</si>
  <si>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</si>
  <si>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</si>
  <si>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</si>
  <si>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</si>
  <si>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</si>
  <si>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</si>
  <si>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</si>
  <si>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</si>
  <si>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</si>
  <si>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</si>
  <si>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</si>
  <si>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</si>
  <si>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</si>
  <si>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</si>
  <si>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</si>
  <si>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</si>
  <si>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</si>
  <si>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</si>
  <si>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</si>
  <si>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</si>
  <si>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</si>
  <si>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</si>
  <si>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</si>
  <si>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</si>
  <si>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</si>
  <si>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</si>
  <si>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</si>
  <si>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</si>
  <si>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</si>
  <si>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</si>
  <si>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</si>
  <si>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</si>
  <si>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</si>
  <si>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</si>
  <si>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</si>
  <si>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</si>
  <si>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</si>
  <si>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</si>
  <si>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</si>
  <si>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</si>
  <si>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</si>
  <si>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</si>
  <si>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</si>
  <si>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</si>
  <si>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</si>
  <si>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</si>
  <si>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</si>
  <si>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</si>
  <si>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</si>
  <si>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</si>
  <si>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</si>
  <si>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</si>
  <si>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</si>
  <si>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</si>
  <si>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</si>
  <si>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</si>
  <si>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</si>
  <si>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</si>
  <si>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</si>
  <si>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</si>
  <si>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</si>
  <si>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</si>
  <si>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</si>
  <si>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</si>
  <si>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</si>
  <si>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</si>
  <si>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</si>
  <si>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</si>
  <si>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</si>
  <si>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</si>
  <si>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</si>
  <si>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</si>
  <si>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</si>
  <si>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</si>
  <si>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</si>
  <si>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</si>
  <si>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</si>
  <si>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</si>
  <si>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</si>
  <si>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</si>
  <si>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</si>
  <si>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</si>
  <si>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</si>
  <si>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</si>
  <si>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</si>
  <si>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</si>
  <si>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</si>
  <si>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</si>
  <si>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</si>
  <si>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</si>
  <si>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</si>
  <si>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</si>
  <si>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</si>
  <si>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</si>
  <si>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</si>
  <si>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</si>
  <si>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</si>
  <si>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</si>
  <si>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</si>
  <si>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</si>
  <si>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</si>
  <si>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</si>
  <si>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</si>
  <si>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</si>
  <si>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</si>
  <si>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</si>
  <si>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</si>
  <si>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</si>
  <si>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</si>
  <si>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</si>
  <si>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</si>
  <si>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</si>
  <si>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</si>
  <si>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</si>
  <si>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</si>
  <si>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</si>
  <si>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</si>
  <si>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</si>
  <si>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</si>
  <si>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</si>
  <si>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</si>
  <si>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</si>
  <si>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</si>
  <si>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</si>
  <si>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</si>
  <si>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</si>
  <si>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</si>
  <si>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</si>
  <si>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</si>
  <si>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</si>
  <si>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</si>
  <si>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</si>
  <si>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</si>
  <si>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</si>
  <si>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</si>
  <si>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</si>
  <si>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</si>
  <si>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</si>
  <si>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</si>
  <si>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</si>
  <si>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</si>
  <si>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</si>
  <si>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</si>
  <si>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</si>
  <si>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</si>
  <si>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</si>
  <si>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</si>
  <si>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</si>
  <si>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</si>
  <si>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</si>
  <si>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</si>
  <si>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</si>
  <si>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</si>
  <si>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</si>
  <si>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</si>
  <si>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</si>
  <si>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</si>
  <si>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</si>
  <si>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</si>
  <si>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</si>
  <si>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</si>
  <si>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</si>
  <si>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</si>
  <si>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</si>
  <si>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</si>
  <si>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</si>
  <si>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</si>
  <si>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</si>
  <si>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</si>
  <si>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</si>
  <si>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</si>
  <si>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</si>
  <si>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</si>
  <si>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</si>
  <si>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</si>
  <si>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</si>
  <si>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</si>
  <si>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</si>
  <si>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</si>
  <si>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</si>
  <si>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</si>
  <si>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</si>
  <si>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</si>
  <si>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</si>
  <si>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</si>
  <si>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</si>
  <si>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</si>
  <si>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</si>
  <si>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</si>
  <si>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</si>
  <si>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</si>
  <si>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</si>
  <si>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</si>
  <si>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</si>
  <si>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</si>
  <si>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</si>
  <si>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</si>
  <si>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</si>
  <si>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</si>
  <si>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</si>
  <si>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</si>
  <si>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</si>
  <si>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</si>
  <si>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</si>
  <si>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</si>
  <si>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</si>
  <si>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</si>
  <si>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</si>
  <si>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</si>
  <si>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</si>
  <si>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</si>
  <si>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</si>
  <si>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</si>
  <si>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</si>
  <si>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</si>
  <si>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</si>
  <si>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</si>
  <si>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</si>
  <si>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</si>
  <si>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</si>
  <si>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</si>
  <si>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</si>
  <si>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</si>
  <si>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</si>
  <si>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</si>
  <si>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</si>
  <si>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</si>
  <si>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</si>
  <si>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</si>
  <si>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</si>
  <si>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</si>
  <si>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</si>
  <si>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</si>
  <si>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</si>
  <si>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</si>
  <si>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</si>
  <si>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</si>
  <si>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</si>
  <si>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</si>
  <si>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</si>
  <si>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</si>
  <si>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</si>
  <si>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</si>
  <si>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</si>
  <si>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</si>
  <si>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</si>
  <si>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</si>
  <si>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</si>
  <si>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</si>
  <si>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</si>
  <si>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</si>
  <si>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</si>
  <si>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</si>
  <si>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</si>
  <si>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</si>
  <si>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</si>
  <si>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</si>
  <si>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</si>
  <si>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</si>
  <si>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</si>
  <si>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</si>
  <si>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</si>
  <si>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</si>
  <si>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</si>
  <si>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</si>
  <si>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</si>
  <si>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</si>
  <si>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</si>
  <si>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</si>
  <si>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</si>
  <si>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</si>
  <si>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</si>
  <si>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</si>
  <si>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</si>
  <si>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</si>
  <si>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</si>
  <si>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</si>
  <si>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</si>
  <si>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</si>
  <si>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</si>
  <si>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</si>
  <si>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</si>
  <si>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</si>
  <si>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</si>
  <si>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</si>
  <si>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</si>
  <si>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</si>
  <si>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</si>
  <si>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</si>
  <si>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</si>
  <si>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</si>
  <si>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</si>
  <si>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</si>
  <si>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</si>
  <si>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</si>
  <si>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</si>
  <si>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</si>
  <si>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</si>
  <si>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</si>
  <si>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</si>
  <si>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</si>
  <si>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</si>
  <si>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</si>
  <si>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</si>
  <si>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</si>
  <si>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</si>
  <si>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</si>
  <si>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</si>
  <si>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</si>
  <si>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</si>
  <si>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</si>
  <si>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</si>
  <si>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</si>
  <si>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</si>
  <si>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</si>
  <si>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</si>
  <si>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</si>
  <si>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</si>
  <si>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</si>
  <si>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</si>
  <si>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</si>
  <si>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</si>
  <si>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</si>
  <si>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</si>
  <si>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</si>
  <si>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</si>
  <si>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</si>
  <si>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</si>
  <si>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</si>
  <si>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</si>
  <si>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</si>
  <si>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</si>
  <si>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</si>
  <si>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</si>
  <si>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</si>
  <si>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</si>
  <si>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</si>
  <si>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</si>
  <si>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</si>
  <si>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</si>
  <si>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</si>
  <si>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</si>
  <si>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</si>
  <si>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</si>
  <si>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</si>
  <si>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</si>
  <si>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</si>
  <si>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</si>
  <si>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</si>
  <si>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</si>
  <si>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</si>
  <si>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</si>
  <si>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</si>
  <si>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</si>
  <si>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</si>
  <si>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</si>
  <si>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</si>
  <si>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</si>
  <si>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</si>
  <si>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</si>
  <si>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</si>
  <si>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</si>
  <si>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</si>
  <si>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</si>
  <si>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</si>
  <si>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</si>
  <si>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</si>
  <si>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</si>
  <si>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</si>
  <si>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</si>
  <si>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</si>
  <si>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</si>
  <si>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</si>
  <si>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</si>
  <si>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</si>
  <si>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</si>
  <si>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</si>
  <si>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</si>
  <si>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</si>
  <si>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</si>
  <si>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</si>
  <si>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</si>
  <si>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</si>
  <si>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</si>
  <si>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</si>
  <si>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</si>
  <si>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</si>
  <si>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</si>
  <si>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</si>
  <si>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</si>
  <si>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</si>
  <si>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</si>
  <si>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</si>
  <si>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</si>
  <si>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</si>
  <si>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</si>
  <si>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</si>
  <si>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</si>
  <si>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</si>
  <si>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</si>
  <si>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</si>
  <si>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</si>
  <si>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</si>
  <si>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</si>
  <si>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</si>
  <si>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</si>
  <si>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</si>
  <si>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</si>
  <si>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</si>
  <si>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</si>
  <si>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</si>
  <si>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</si>
  <si>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</si>
  <si>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</si>
  <si>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</si>
  <si>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</si>
  <si>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</si>
  <si>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</si>
  <si>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</si>
  <si>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</si>
  <si>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</si>
  <si>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</si>
  <si>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</si>
  <si>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</si>
  <si>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</si>
  <si>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</si>
  <si>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</si>
  <si>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</si>
  <si>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</si>
  <si>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</si>
  <si>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</si>
  <si>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</si>
  <si>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</si>
  <si>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</si>
  <si>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</si>
  <si>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</si>
  <si>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</si>
  <si>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</si>
  <si>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</si>
  <si>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</si>
  <si>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</si>
  <si>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</si>
  <si>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</si>
  <si>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</si>
  <si>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</si>
  <si>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</si>
  <si>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</si>
  <si>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</si>
  <si>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</si>
  <si>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</si>
  <si>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</si>
  <si>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</si>
  <si>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</si>
  <si>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</si>
  <si>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</si>
  <si>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</si>
  <si>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</si>
  <si>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</si>
  <si>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</si>
  <si>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</si>
  <si>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</si>
  <si>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</si>
  <si>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</si>
  <si>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</si>
  <si>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</si>
  <si>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</si>
  <si>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</si>
  <si>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</si>
  <si>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</si>
  <si>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</si>
  <si>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</si>
  <si>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</si>
  <si>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</si>
  <si>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</si>
  <si>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</si>
  <si>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</si>
  <si>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</si>
  <si>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</si>
  <si>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</si>
  <si>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</si>
  <si>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</si>
  <si>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</si>
  <si>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</si>
  <si>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</si>
  <si>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</si>
  <si>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</si>
  <si>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</si>
  <si>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</si>
  <si>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</si>
  <si>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</si>
  <si>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</si>
  <si>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</si>
  <si>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</si>
  <si>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</si>
  <si>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</si>
  <si>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</si>
  <si>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</si>
  <si>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</si>
  <si>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</si>
  <si>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</si>
  <si>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</si>
  <si>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</si>
  <si>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</si>
  <si>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</si>
  <si>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</si>
  <si>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</si>
  <si>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</si>
  <si>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</si>
  <si>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</si>
  <si>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</si>
  <si>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</si>
  <si>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</si>
  <si>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</si>
  <si>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</si>
  <si>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</si>
  <si>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</si>
  <si>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</si>
  <si>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</si>
  <si>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</si>
  <si>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</si>
  <si>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</si>
  <si>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</si>
  <si>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</si>
  <si>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</si>
  <si>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</si>
  <si>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</si>
  <si>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</si>
  <si>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</si>
  <si>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</si>
  <si>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</si>
  <si>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</si>
  <si>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</si>
  <si>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</si>
  <si>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</si>
  <si>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</si>
  <si>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</si>
  <si>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</si>
  <si>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</si>
  <si>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</si>
  <si>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</si>
  <si>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</si>
  <si>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</si>
  <si>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</si>
  <si>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</si>
  <si>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</si>
  <si>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</si>
  <si>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</si>
  <si>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</si>
  <si>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</si>
  <si>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</si>
  <si>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</si>
  <si>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</si>
  <si>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</si>
  <si>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</si>
  <si>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</si>
  <si>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</si>
  <si>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</si>
  <si>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</si>
  <si>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</si>
  <si>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</si>
  <si>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</si>
  <si>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</si>
  <si>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</si>
  <si>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</si>
  <si>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</si>
  <si>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</si>
  <si>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</si>
  <si>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</si>
  <si>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</si>
  <si>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</si>
  <si>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</si>
  <si>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</si>
  <si>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</si>
  <si>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</si>
  <si>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</si>
  <si>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</si>
  <si>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</si>
  <si>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</si>
  <si>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</si>
  <si>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</si>
  <si>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</si>
  <si>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</si>
  <si>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</si>
  <si>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</si>
  <si>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</si>
  <si>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</si>
  <si>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</si>
  <si>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</si>
  <si>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</si>
  <si>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</si>
  <si>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</si>
  <si>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</si>
  <si>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</si>
  <si>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</si>
  <si>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</si>
  <si>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</si>
  <si>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</si>
  <si>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</si>
  <si>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</si>
  <si>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</si>
  <si>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</si>
  <si>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</si>
  <si>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</si>
  <si>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</si>
  <si>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</si>
  <si>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</si>
  <si>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</si>
  <si>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</si>
  <si>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</si>
  <si>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</si>
  <si>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</si>
  <si>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</si>
  <si>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</si>
  <si>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</si>
  <si>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</si>
  <si>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</si>
  <si>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</si>
  <si>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</si>
  <si>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</si>
  <si>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</si>
  <si>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</si>
  <si>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</si>
  <si>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</si>
  <si>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</si>
  <si>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</si>
  <si>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</si>
  <si>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</si>
  <si>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</si>
  <si>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</si>
  <si>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</si>
  <si>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</si>
  <si>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</si>
  <si>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</si>
  <si>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</si>
  <si>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</si>
  <si>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</si>
  <si>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</si>
  <si>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</si>
  <si>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</si>
  <si>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</si>
  <si>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</si>
  <si>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</si>
  <si>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</si>
  <si>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</si>
  <si>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</si>
  <si>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</si>
  <si>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</si>
  <si>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</si>
  <si>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</si>
  <si>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</si>
  <si>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</si>
  <si>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</si>
  <si>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</si>
  <si>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</si>
  <si>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</si>
  <si>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</si>
  <si>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</si>
  <si>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</si>
  <si>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</si>
  <si>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</si>
  <si>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</si>
  <si>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</si>
  <si>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</si>
  <si>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</si>
  <si>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</si>
  <si>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</si>
  <si>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</si>
  <si>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</si>
  <si>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</si>
  <si>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</si>
  <si>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</si>
  <si>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</si>
  <si>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</si>
  <si>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</si>
  <si>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</si>
  <si>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</si>
  <si>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</si>
  <si>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</si>
  <si>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</si>
  <si>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</si>
  <si>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</si>
  <si>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</si>
  <si>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</si>
  <si>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</si>
  <si>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</si>
  <si>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</si>
  <si>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</si>
  <si>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</si>
  <si>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</si>
  <si>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</si>
  <si>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</si>
  <si>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</si>
  <si>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</si>
  <si>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</si>
  <si>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</si>
  <si>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</si>
  <si>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</si>
  <si>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</si>
  <si>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</si>
  <si>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</si>
  <si>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</si>
  <si>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</si>
  <si>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</si>
  <si>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</si>
  <si>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</si>
  <si>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</si>
  <si>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</si>
  <si>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</si>
  <si>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</si>
  <si>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</si>
  <si>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</si>
  <si>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</si>
  <si>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</si>
  <si>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</si>
  <si>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</si>
  <si>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</si>
  <si>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</si>
  <si>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</si>
  <si>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</si>
  <si>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</si>
  <si>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</si>
  <si>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</si>
  <si>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</si>
  <si>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</si>
  <si>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</si>
  <si>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</si>
  <si>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</si>
  <si>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</si>
  <si>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</si>
  <si>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</si>
  <si>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</si>
  <si>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</si>
  <si>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</si>
  <si>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</si>
  <si>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</si>
  <si>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</si>
  <si>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</si>
  <si>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</si>
  <si>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</si>
  <si>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</si>
  <si>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</si>
  <si>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</si>
  <si>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</si>
  <si>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</si>
  <si>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</si>
  <si>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</si>
  <si>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</si>
  <si>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</si>
  <si>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</si>
  <si>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</si>
  <si>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</si>
  <si>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</si>
  <si>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</si>
  <si>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</si>
  <si>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</si>
  <si>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</si>
  <si>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</si>
  <si>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</si>
  <si>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</si>
  <si>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</si>
  <si>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</si>
  <si>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</si>
  <si>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</si>
  <si>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</si>
  <si>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</si>
  <si>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</si>
  <si>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</si>
  <si>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</si>
  <si>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</si>
  <si>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</si>
  <si>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</si>
  <si>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</si>
  <si>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</si>
  <si>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</si>
  <si>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</si>
  <si>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</si>
  <si>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</si>
  <si>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</si>
  <si>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</si>
  <si>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</si>
  <si>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</si>
  <si>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</si>
  <si>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</si>
  <si>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</si>
  <si>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</si>
  <si>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</si>
  <si>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</si>
  <si>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</si>
  <si>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</si>
  <si>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</si>
  <si>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</si>
  <si>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</si>
  <si>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</si>
  <si>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</si>
  <si>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</si>
  <si>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</si>
  <si>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</si>
  <si>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</si>
  <si>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</si>
  <si>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</si>
  <si>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</si>
  <si>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</si>
  <si>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</si>
  <si>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</si>
  <si>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</si>
  <si>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</si>
  <si>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</si>
  <si>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</si>
  <si>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</si>
  <si>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</si>
  <si>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</si>
  <si>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</si>
  <si>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</si>
  <si>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</si>
  <si>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</si>
  <si>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</si>
  <si>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</si>
  <si>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</si>
  <si>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</si>
  <si>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</si>
  <si>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</si>
  <si>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</si>
  <si>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</si>
  <si>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</si>
  <si>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</si>
  <si>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</si>
  <si>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</si>
  <si>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</si>
  <si>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</si>
  <si>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</si>
  <si>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</si>
  <si>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</si>
  <si>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</si>
  <si>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</si>
  <si>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</si>
  <si>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</si>
  <si>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</si>
  <si>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</si>
  <si>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</si>
  <si>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</si>
  <si>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</si>
  <si>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</si>
  <si>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</si>
  <si>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</si>
  <si>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</si>
  <si>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</si>
  <si>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</si>
  <si>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</si>
  <si>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</si>
  <si>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</si>
  <si>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</si>
  <si>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</si>
  <si>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</si>
  <si>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</si>
  <si>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</si>
  <si>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</si>
  <si>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</si>
  <si>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</si>
  <si>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</si>
  <si>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</si>
  <si>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</si>
  <si>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</si>
  <si>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</si>
  <si>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</si>
  <si>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</si>
  <si>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</si>
  <si>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</si>
  <si>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</si>
  <si>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</si>
  <si>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</si>
  <si>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</si>
  <si>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</si>
  <si>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</si>
  <si>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</si>
  <si>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</si>
  <si>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</si>
  <si>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</si>
  <si>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</si>
  <si>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</si>
  <si>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</si>
  <si>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</si>
  <si>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</si>
  <si>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</si>
  <si>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</si>
  <si>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</si>
  <si>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</si>
  <si>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</si>
  <si>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</si>
  <si>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</si>
  <si>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</si>
  <si>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</si>
  <si>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</si>
  <si>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</si>
  <si>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</si>
  <si>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</si>
  <si>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</si>
  <si>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</si>
  <si>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</si>
  <si>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</si>
  <si>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</si>
  <si>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</si>
  <si>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</si>
  <si>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</si>
  <si>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</si>
  <si>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</si>
  <si>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</si>
  <si>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</si>
  <si>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</si>
  <si>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</si>
  <si>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</si>
  <si>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</si>
  <si>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</si>
  <si>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</si>
  <si>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</si>
  <si>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</si>
  <si>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</si>
  <si>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</si>
  <si>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</si>
  <si>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</si>
  <si>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</si>
  <si>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</si>
  <si>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</si>
  <si>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</si>
  <si>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</si>
  <si>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</si>
  <si>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</si>
  <si>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</si>
  <si>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</si>
  <si>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</si>
  <si>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</si>
  <si>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</si>
  <si>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</si>
  <si>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</si>
  <si>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</si>
  <si>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</si>
  <si>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</si>
  <si>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</si>
  <si>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</si>
  <si>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</si>
  <si>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</si>
  <si>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</si>
  <si>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</si>
  <si>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</si>
  <si>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</si>
  <si>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</si>
  <si>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</si>
  <si>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</si>
  <si>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</si>
  <si>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</si>
  <si>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</si>
  <si>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</si>
  <si>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</si>
  <si>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</si>
  <si>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</si>
  <si>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</si>
  <si>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</si>
  <si>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</si>
  <si>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</si>
  <si>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</si>
  <si>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</si>
  <si>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</si>
  <si>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</si>
  <si>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</si>
  <si>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</si>
  <si>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</si>
  <si>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</si>
  <si>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</si>
  <si>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</si>
  <si>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</si>
  <si>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</si>
  <si>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</si>
  <si>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</si>
  <si>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</si>
  <si>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</si>
  <si>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</si>
  <si>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</si>
  <si>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</si>
  <si>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</si>
  <si>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</si>
  <si>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</si>
  <si>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</si>
  <si>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</si>
  <si>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</si>
  <si>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</si>
  <si>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</si>
  <si>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</si>
  <si>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</si>
  <si>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</si>
  <si>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</si>
  <si>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</si>
  <si>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</si>
  <si>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</si>
  <si>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</si>
  <si>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</si>
  <si>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</si>
  <si>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</si>
  <si>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</si>
  <si>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</si>
  <si>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</si>
  <si>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</si>
  <si>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</si>
  <si>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</si>
  <si>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</si>
  <si>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</si>
  <si>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</si>
  <si>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</si>
  <si>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</si>
  <si>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</si>
  <si>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</si>
  <si>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</si>
  <si>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</si>
  <si>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</si>
  <si>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</si>
  <si>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</si>
  <si>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</si>
  <si>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</si>
  <si>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</si>
  <si>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</si>
  <si>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</si>
  <si>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</si>
  <si>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</si>
  <si>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</si>
  <si>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</si>
  <si>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</si>
  <si>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</si>
  <si>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</si>
  <si>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</si>
  <si>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</si>
  <si>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</si>
  <si>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</si>
  <si>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</si>
  <si>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</si>
  <si>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</si>
  <si>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</si>
  <si>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</si>
  <si>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</si>
  <si>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</si>
  <si>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</si>
  <si>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</si>
  <si>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</si>
  <si>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</si>
  <si>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</si>
  <si>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</si>
  <si>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</si>
  <si>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</si>
  <si>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</si>
  <si>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</si>
  <si>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</si>
  <si>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</si>
  <si>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</si>
  <si>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</si>
  <si>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</si>
  <si>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</si>
  <si>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</si>
  <si>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</si>
  <si>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</si>
  <si>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</si>
  <si>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</si>
  <si>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</si>
  <si>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</si>
  <si>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</si>
  <si>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</si>
  <si>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</si>
  <si>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</si>
  <si>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</si>
  <si>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</si>
  <si>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</si>
  <si>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</si>
  <si>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</si>
  <si>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</si>
  <si>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</si>
  <si>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</si>
  <si>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</si>
  <si>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</si>
  <si>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</si>
  <si>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</si>
  <si>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</si>
  <si>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</si>
  <si>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</si>
  <si>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</si>
  <si>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</si>
  <si>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</si>
  <si>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</si>
  <si>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</si>
  <si>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</si>
  <si>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</si>
  <si>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</si>
  <si>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</si>
  <si>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</si>
  <si>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</si>
  <si>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</si>
  <si>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</si>
  <si>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</si>
  <si>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</si>
  <si>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</si>
  <si>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</si>
  <si>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</si>
  <si>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</si>
  <si>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</si>
  <si>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</si>
  <si>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</si>
  <si>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</si>
  <si>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</si>
  <si>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</si>
  <si>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</si>
  <si>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</si>
  <si>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</si>
  <si>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</si>
  <si>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</si>
  <si>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</si>
  <si>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</si>
  <si>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</si>
  <si>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</si>
  <si>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</si>
  <si>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</si>
  <si>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</si>
  <si>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</si>
  <si>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</si>
  <si>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</si>
  <si>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</si>
  <si>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</si>
  <si>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</si>
  <si>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</si>
  <si>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</si>
  <si>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</si>
  <si>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</si>
  <si>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</si>
  <si>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</si>
  <si>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</si>
  <si>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</si>
  <si>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</si>
  <si>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</si>
  <si>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</si>
  <si>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</si>
  <si>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</si>
  <si>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</si>
  <si>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</si>
  <si>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</si>
  <si>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</si>
  <si>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</si>
  <si>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</si>
  <si>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</si>
  <si>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</si>
  <si>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</si>
  <si>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</si>
  <si>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</si>
  <si>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</si>
  <si>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</si>
  <si>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</si>
  <si>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</si>
  <si>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</si>
  <si>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</si>
  <si>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</si>
  <si>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</si>
  <si>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</si>
  <si>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</si>
  <si>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</si>
  <si>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</si>
  <si>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</si>
  <si>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</si>
  <si>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</si>
  <si>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</si>
  <si>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</si>
  <si>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</si>
  <si>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</si>
  <si>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</si>
  <si>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</si>
  <si>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</si>
  <si>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</si>
  <si>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</si>
  <si>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</si>
  <si>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</si>
  <si>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</si>
  <si>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</si>
  <si>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</si>
  <si>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</si>
  <si>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</si>
  <si>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</si>
  <si>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</si>
  <si>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</si>
  <si>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</si>
  <si>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</si>
  <si>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</si>
  <si>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</si>
  <si>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</si>
  <si>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</si>
  <si>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</si>
  <si>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</si>
  <si>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</si>
  <si>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</si>
  <si>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</si>
  <si>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</si>
  <si>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</si>
  <si>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</si>
  <si>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</si>
  <si>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</si>
  <si>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</si>
  <si>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</si>
  <si>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</si>
  <si>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</si>
  <si>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</si>
  <si>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</si>
  <si>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</si>
  <si>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</si>
  <si>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</si>
  <si>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</si>
  <si>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</si>
  <si>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</si>
  <si>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</si>
  <si>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</si>
  <si>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</si>
  <si>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</si>
  <si>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</si>
  <si>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</si>
  <si>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</si>
  <si>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</si>
  <si>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</si>
  <si>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</si>
  <si>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</si>
  <si>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</si>
  <si>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</si>
  <si>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</si>
  <si>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</si>
  <si>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</si>
  <si>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</si>
  <si>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</si>
  <si>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</si>
  <si>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</si>
  <si>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</si>
  <si>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</si>
  <si>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</si>
  <si>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</si>
  <si>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</si>
  <si>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</si>
  <si>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</si>
  <si>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</si>
  <si>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</si>
  <si>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</si>
  <si>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</si>
  <si>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</si>
  <si>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</si>
  <si>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</si>
  <si>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</si>
  <si>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</si>
  <si>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</si>
  <si>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</si>
  <si>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</si>
  <si>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</si>
  <si>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</si>
  <si>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</si>
  <si>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</si>
  <si>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</si>
  <si>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</si>
  <si>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</si>
  <si>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</si>
  <si>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</si>
  <si>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</si>
  <si>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</si>
  <si>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</si>
  <si>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</si>
  <si>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</si>
  <si>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</si>
  <si>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</si>
  <si>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</si>
  <si>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</si>
  <si>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</si>
  <si>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</si>
  <si>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</si>
  <si>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</si>
  <si>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</si>
  <si>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</si>
  <si>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</si>
  <si>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</si>
  <si>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</si>
  <si>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</si>
  <si>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</si>
  <si>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</si>
  <si>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</si>
  <si>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</si>
  <si>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</si>
  <si>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</si>
  <si>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</si>
  <si>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</si>
  <si>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</si>
  <si>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</si>
  <si>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</si>
  <si>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</si>
  <si>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</si>
  <si>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</si>
  <si>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</si>
  <si>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</si>
  <si>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</si>
  <si>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</si>
  <si>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</si>
  <si>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</si>
  <si>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</si>
  <si>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</si>
  <si>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</si>
  <si>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</si>
  <si>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</si>
  <si>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</si>
  <si>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</si>
  <si>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</si>
  <si>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</si>
  <si>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</si>
  <si>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</si>
  <si>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</si>
  <si>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</si>
  <si>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</si>
  <si>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</si>
  <si>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</si>
  <si>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</si>
  <si>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</si>
  <si>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</si>
  <si>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</si>
  <si>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</si>
  <si>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</si>
  <si>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</si>
  <si>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</si>
  <si>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</si>
  <si>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</si>
  <si>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</si>
  <si>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</si>
  <si>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</si>
  <si>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</si>
  <si>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</si>
  <si>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</si>
  <si>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</si>
  <si>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</si>
  <si>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</si>
  <si>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</si>
  <si>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</si>
  <si>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</si>
  <si>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</si>
  <si>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</si>
  <si>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</si>
  <si>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</si>
  <si>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</si>
  <si>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</si>
  <si>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</si>
  <si>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</si>
  <si>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</si>
  <si>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</si>
  <si>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</si>
  <si>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</si>
  <si>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</si>
  <si>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</si>
  <si>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</si>
  <si>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</si>
  <si>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</si>
  <si>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</si>
  <si>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</si>
  <si>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</si>
  <si>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</si>
  <si>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</si>
  <si>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</si>
  <si>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</si>
  <si>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</si>
  <si>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</si>
  <si>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</si>
  <si>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</si>
  <si>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</si>
  <si>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</si>
  <si>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</si>
  <si>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</si>
  <si>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</si>
  <si>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</si>
  <si>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</si>
  <si>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</si>
  <si>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</si>
  <si>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</si>
  <si>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</si>
  <si>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</si>
  <si>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</si>
  <si>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</si>
  <si>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</si>
  <si>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</si>
  <si>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</si>
  <si>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</si>
  <si>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</si>
  <si>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</si>
  <si>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</si>
  <si>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</si>
  <si>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</si>
  <si>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</si>
  <si>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</si>
  <si>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</si>
  <si>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</si>
  <si>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</si>
  <si>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</si>
  <si>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</si>
  <si>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</si>
  <si>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</si>
  <si>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</si>
  <si>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</si>
  <si>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</si>
  <si>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</si>
  <si>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</si>
  <si>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</si>
  <si>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</si>
  <si>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</si>
  <si>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</si>
  <si>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</si>
  <si>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</si>
  <si>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</si>
  <si>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</si>
  <si>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</si>
  <si>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</si>
  <si>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</si>
  <si>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</si>
  <si>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</si>
  <si>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</si>
  <si>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</si>
  <si>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</si>
  <si>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</si>
  <si>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</si>
  <si>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</si>
  <si>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</si>
  <si>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</si>
  <si>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</si>
  <si>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</si>
  <si>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</si>
  <si>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</si>
  <si>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</si>
  <si>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</si>
  <si>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</si>
  <si>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</si>
  <si>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</si>
  <si>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</si>
  <si>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</si>
  <si>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</si>
  <si>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</si>
  <si>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</si>
  <si>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</si>
  <si>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</si>
  <si>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</si>
  <si>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</si>
  <si>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</si>
  <si>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</si>
  <si>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</si>
  <si>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</si>
  <si>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</si>
  <si>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</si>
  <si>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</si>
  <si>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</si>
  <si>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</si>
  <si>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</si>
  <si>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</si>
  <si>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</si>
  <si>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</si>
  <si>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</si>
  <si>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</si>
  <si>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</si>
  <si>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</si>
  <si>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</si>
  <si>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</si>
  <si>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</si>
  <si>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</si>
  <si>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</si>
  <si>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</si>
  <si>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</si>
  <si>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</si>
  <si>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</si>
  <si>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</si>
  <si>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</si>
  <si>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</si>
  <si>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</si>
  <si>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</si>
  <si>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</si>
  <si>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</si>
  <si>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</si>
  <si>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</si>
  <si>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</si>
  <si>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</si>
  <si>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</si>
  <si>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</si>
  <si>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</si>
  <si>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</si>
  <si>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</si>
  <si>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</si>
  <si>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</si>
  <si>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</si>
  <si>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</si>
  <si>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</si>
  <si>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</si>
  <si>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</si>
  <si>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</si>
  <si>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</si>
  <si>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</si>
  <si>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</si>
  <si>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</si>
  <si>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</si>
  <si>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</si>
  <si>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</si>
  <si>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</si>
  <si>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</si>
  <si>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</si>
  <si>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</si>
  <si>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</si>
  <si>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</si>
  <si>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</si>
  <si>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</si>
  <si>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</si>
  <si>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</si>
  <si>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</si>
  <si>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</si>
  <si>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</si>
  <si>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</si>
  <si>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</si>
  <si>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</si>
  <si>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</si>
  <si>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</si>
  <si>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</si>
  <si>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</si>
  <si>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</si>
  <si>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</si>
  <si>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</si>
  <si>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</si>
  <si>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</si>
  <si>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</si>
  <si>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</si>
  <si>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</si>
  <si>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</si>
  <si>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</si>
  <si>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</si>
  <si>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</si>
  <si>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</si>
  <si>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</si>
  <si>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</si>
  <si>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</si>
  <si>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</si>
  <si>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</si>
  <si>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</si>
  <si>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</si>
  <si>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</si>
  <si>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</si>
  <si>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</si>
  <si>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</si>
  <si>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</si>
  <si>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</si>
  <si>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</si>
  <si>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</si>
  <si>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</si>
  <si>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</si>
  <si>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</si>
  <si>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</si>
  <si>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</si>
  <si>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</si>
  <si>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</si>
  <si>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</si>
  <si>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</si>
  <si>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</si>
  <si>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</si>
  <si>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</si>
  <si>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</si>
  <si>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</si>
  <si>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</si>
  <si>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</si>
  <si>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</si>
  <si>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</si>
  <si>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</si>
  <si>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</si>
  <si>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</si>
  <si>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</si>
  <si>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</si>
  <si>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</si>
  <si>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</si>
  <si>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</si>
  <si>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</si>
  <si>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</si>
  <si>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</si>
  <si>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</si>
  <si>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</si>
  <si>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</si>
  <si>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</si>
  <si>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</si>
  <si>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</si>
  <si>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</si>
  <si>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</si>
  <si>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</si>
  <si>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</si>
  <si>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</si>
  <si>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</si>
  <si>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</si>
  <si>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</si>
  <si>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</si>
  <si>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</si>
  <si>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</si>
  <si>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</si>
  <si>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</si>
  <si>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</si>
  <si>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</si>
  <si>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</si>
  <si>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</si>
  <si>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</si>
  <si>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</si>
  <si>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</si>
  <si>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</si>
  <si>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</si>
  <si>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</si>
  <si>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</si>
  <si>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</si>
  <si>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</si>
  <si>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</si>
  <si>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</si>
  <si>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</si>
  <si>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</si>
  <si>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</si>
  <si>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</si>
  <si>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</si>
  <si>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</si>
  <si>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</si>
  <si>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</si>
  <si>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</si>
  <si>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</si>
  <si>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</si>
  <si>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</si>
  <si>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</si>
  <si>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</si>
  <si>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</si>
  <si>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</si>
  <si>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</si>
  <si>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</si>
  <si>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</si>
  <si>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</si>
  <si>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</si>
  <si>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</si>
  <si>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</si>
  <si>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</si>
  <si>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</si>
  <si>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</si>
  <si>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</si>
  <si>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</si>
  <si>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</si>
  <si>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</si>
  <si>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</si>
  <si>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</si>
  <si>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</si>
  <si>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</si>
  <si>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</si>
  <si>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</si>
  <si>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</si>
  <si>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</si>
  <si>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</si>
  <si>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</si>
  <si>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</si>
  <si>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</si>
  <si>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</si>
  <si>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</si>
  <si>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</si>
  <si>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</si>
  <si>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</si>
  <si>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</si>
  <si>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</si>
  <si>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</si>
  <si>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</si>
  <si>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</si>
  <si>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</si>
  <si>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</si>
  <si>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</si>
  <si>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</si>
  <si>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</si>
  <si>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</si>
  <si>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</si>
  <si>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</si>
  <si>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</si>
  <si>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</si>
  <si>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</si>
  <si>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</si>
  <si>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</si>
  <si>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</si>
  <si>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</si>
  <si>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</si>
  <si>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</si>
  <si>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</si>
  <si>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</si>
  <si>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</si>
  <si>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</si>
  <si>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</si>
  <si>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</si>
  <si>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</si>
  <si>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</si>
  <si>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</si>
  <si>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</si>
  <si>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</si>
  <si>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</si>
  <si>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</si>
  <si>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</si>
  <si>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</si>
  <si>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</si>
  <si>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</si>
  <si>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</si>
  <si>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</si>
  <si>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</si>
  <si>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</si>
  <si>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</si>
  <si>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</si>
  <si>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</si>
  <si>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</si>
  <si>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</si>
  <si>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</si>
  <si>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</si>
  <si>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</si>
  <si>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</si>
  <si>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</si>
  <si>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</si>
  <si>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</si>
  <si>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</si>
  <si>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</si>
  <si>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</si>
  <si>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</si>
  <si>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</si>
  <si>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</si>
  <si>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</si>
  <si>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</si>
  <si>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</si>
  <si>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</si>
  <si>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</si>
  <si>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</si>
  <si>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</si>
  <si>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</si>
  <si>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</si>
  <si>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</si>
  <si>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</si>
  <si>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</si>
  <si>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</si>
  <si>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</si>
  <si>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</si>
  <si>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</si>
  <si>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</si>
  <si>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</si>
  <si>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</si>
  <si>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</si>
  <si>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</si>
  <si>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</si>
  <si>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</si>
  <si>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</si>
  <si>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</si>
  <si>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</si>
  <si>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</si>
  <si>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</si>
  <si>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</si>
  <si>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</si>
  <si>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</si>
  <si>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</si>
  <si>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</si>
  <si>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</si>
  <si>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</si>
  <si>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</si>
  <si>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</si>
  <si>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</si>
  <si>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</si>
  <si>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</si>
  <si>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</si>
  <si>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</si>
  <si>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</si>
  <si>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</si>
  <si>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</si>
  <si>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</si>
  <si>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</si>
  <si>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</si>
  <si>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</si>
  <si>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</si>
  <si>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</si>
  <si>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</si>
  <si>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</si>
  <si>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</si>
  <si>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</si>
  <si>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</si>
  <si>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</si>
  <si>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</si>
  <si>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</si>
  <si>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</si>
  <si>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</si>
  <si>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</si>
  <si>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</si>
  <si>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</si>
  <si>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</si>
  <si>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</si>
  <si>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</si>
  <si>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</si>
  <si>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</si>
  <si>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</si>
  <si>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</si>
  <si>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</si>
  <si>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</si>
  <si>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</si>
  <si>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</si>
  <si>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</si>
  <si>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</si>
  <si>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</si>
  <si>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</si>
  <si>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</si>
  <si>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</si>
  <si>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</si>
  <si>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</si>
  <si>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</si>
  <si>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</si>
  <si>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</si>
  <si>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</si>
  <si>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</si>
  <si>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</si>
  <si>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</si>
  <si>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</si>
  <si>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</si>
  <si>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</si>
  <si>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</si>
  <si>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</si>
  <si>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</si>
  <si>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</si>
  <si>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</si>
  <si>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</si>
  <si>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</si>
  <si>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</si>
  <si>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</si>
  <si>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</si>
  <si>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</si>
  <si>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</si>
  <si>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</si>
  <si>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</si>
  <si>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</si>
  <si>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</si>
  <si>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</si>
  <si>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</si>
  <si>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</si>
  <si>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</si>
  <si>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</si>
  <si>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</si>
  <si>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</si>
  <si>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</si>
  <si>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</si>
  <si>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</si>
  <si>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</si>
  <si>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</si>
  <si>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</si>
  <si>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</si>
  <si>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</si>
  <si>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</si>
  <si>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</si>
  <si>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</si>
  <si>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</si>
  <si>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</si>
  <si>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</si>
  <si>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</si>
  <si>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</si>
  <si>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</si>
  <si>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</si>
  <si>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</si>
  <si>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</si>
  <si>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</si>
  <si>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</si>
  <si>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</si>
  <si>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</si>
  <si>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</si>
  <si>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</si>
  <si>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</si>
  <si>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</si>
  <si>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</si>
  <si>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</si>
  <si>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</si>
  <si>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</si>
  <si>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</si>
  <si>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</si>
  <si>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</si>
  <si>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</si>
  <si>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</si>
  <si>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</si>
  <si>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</si>
  <si>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</si>
  <si>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</si>
  <si>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</si>
  <si>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</si>
  <si>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</si>
  <si>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</si>
  <si>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</si>
  <si>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</si>
  <si>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</si>
  <si>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</si>
  <si>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</si>
  <si>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</si>
  <si>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</si>
  <si>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</si>
  <si>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</si>
  <si>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</si>
  <si>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</si>
  <si>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</si>
  <si>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</si>
  <si>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</si>
  <si>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</si>
  <si>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</si>
  <si>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</si>
  <si>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</si>
  <si>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</si>
  <si>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</si>
  <si>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</si>
  <si>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</si>
  <si>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</si>
  <si>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</si>
  <si>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</si>
  <si>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</si>
  <si>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</si>
  <si>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</si>
  <si>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</si>
  <si>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</si>
  <si>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</si>
  <si>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</si>
  <si>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</si>
  <si>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</si>
  <si>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</si>
  <si>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</si>
  <si>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</si>
  <si>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</si>
  <si>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</si>
  <si>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</si>
  <si>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</si>
  <si>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</si>
  <si>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</si>
  <si>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</si>
  <si>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</si>
  <si>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</si>
  <si>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</si>
  <si>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</si>
  <si>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</si>
  <si>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</si>
  <si>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</si>
  <si>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</si>
  <si>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</si>
  <si>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</si>
  <si>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</si>
  <si>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</si>
  <si>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</si>
  <si>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</si>
  <si>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</si>
  <si>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</si>
  <si>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</si>
  <si>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</si>
  <si>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</si>
  <si>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</si>
  <si>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</si>
  <si>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</si>
  <si>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</si>
  <si>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</si>
  <si>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</si>
  <si>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</si>
  <si>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</si>
  <si>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</si>
  <si>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</si>
  <si>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</si>
  <si>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</si>
  <si>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</si>
  <si>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</si>
  <si>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</si>
  <si>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</si>
  <si>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</si>
  <si>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</si>
  <si>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</si>
  <si>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</si>
  <si>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</si>
  <si>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</si>
  <si>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</si>
  <si>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</si>
  <si>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</si>
  <si>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</si>
  <si>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</si>
  <si>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</si>
  <si>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</si>
  <si>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</si>
  <si>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</si>
  <si>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</si>
  <si>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</si>
  <si>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</si>
  <si>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</si>
  <si>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</si>
  <si>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</si>
  <si>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</si>
  <si>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</si>
  <si>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</si>
  <si>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</si>
  <si>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</si>
  <si>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</si>
  <si>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</si>
  <si>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</si>
  <si>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</si>
  <si>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</si>
  <si>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</si>
  <si>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</si>
  <si>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</si>
  <si>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</si>
  <si>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</si>
  <si>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</si>
  <si>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</si>
  <si>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</si>
  <si>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</si>
  <si>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</si>
  <si>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</si>
  <si>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</si>
  <si>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</si>
  <si>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</si>
  <si>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</si>
  <si>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</si>
  <si>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</si>
  <si>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</si>
  <si>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</si>
  <si>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</si>
  <si>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</si>
  <si>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</si>
  <si>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</si>
  <si>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</si>
  <si>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</si>
  <si>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</si>
  <si>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</si>
  <si>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</si>
  <si>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</si>
  <si>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</si>
  <si>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</si>
  <si>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</si>
  <si>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</si>
  <si>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</si>
  <si>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</si>
  <si>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</si>
  <si>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</si>
  <si>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</si>
  <si>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</si>
  <si>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</si>
  <si>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</si>
  <si>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</si>
  <si>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</si>
  <si>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</si>
  <si>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</si>
  <si>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</si>
  <si>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</si>
  <si>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</si>
  <si>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</si>
  <si>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</si>
  <si>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</si>
  <si>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</si>
  <si>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</si>
  <si>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</si>
  <si>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</si>
  <si>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</si>
  <si>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</si>
  <si>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</si>
  <si>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</si>
  <si>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</si>
  <si>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</si>
  <si>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</si>
  <si>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</si>
  <si>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</si>
  <si>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</si>
  <si>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</si>
  <si>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</si>
  <si>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</si>
  <si>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</si>
  <si>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</si>
  <si>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</si>
  <si>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</si>
  <si>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</si>
  <si>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</si>
  <si>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</si>
  <si>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</si>
  <si>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</si>
  <si>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</si>
  <si>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</si>
  <si>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</si>
  <si>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</si>
  <si>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</si>
  <si>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</si>
  <si>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</si>
  <si>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</si>
  <si>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</si>
  <si>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</si>
  <si>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</si>
  <si>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</si>
  <si>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</si>
  <si>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</si>
  <si>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</si>
  <si>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</si>
  <si>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</si>
  <si>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</si>
  <si>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</si>
  <si>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</si>
  <si>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</si>
  <si>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</si>
  <si>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</si>
  <si>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</si>
  <si>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</si>
  <si>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</si>
  <si>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</si>
  <si>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</si>
  <si>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</si>
  <si>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</si>
  <si>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</si>
  <si>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</si>
  <si>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</si>
  <si>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</si>
  <si>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</si>
  <si>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</si>
  <si>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</si>
  <si>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</si>
  <si>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</si>
  <si>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</si>
  <si>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</si>
  <si>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</si>
  <si>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</si>
  <si>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</si>
  <si>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</si>
  <si>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</si>
  <si>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</si>
  <si>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</si>
  <si>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</si>
  <si>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</si>
  <si>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</si>
  <si>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</si>
  <si>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</si>
  <si>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</si>
  <si>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</si>
  <si>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</si>
  <si>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</si>
  <si>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</si>
  <si>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</si>
  <si>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</si>
  <si>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</si>
  <si>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</si>
  <si>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</si>
  <si>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</si>
  <si>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</si>
  <si>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</si>
  <si>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</si>
  <si>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</si>
  <si>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</si>
  <si>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</si>
  <si>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</si>
  <si>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</si>
  <si>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</si>
  <si>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</si>
  <si>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</si>
  <si>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</si>
  <si>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</si>
  <si>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</si>
  <si>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</si>
  <si>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</si>
  <si>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</si>
  <si>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</si>
  <si>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</si>
  <si>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</si>
  <si>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</si>
  <si>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</si>
  <si>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</si>
  <si>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</si>
  <si>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</si>
  <si>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</si>
  <si>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</si>
  <si>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</si>
  <si>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</si>
  <si>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</si>
  <si>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</si>
  <si>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</si>
  <si>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</si>
  <si>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</si>
  <si>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</si>
  <si>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</si>
  <si>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</si>
  <si>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</si>
  <si>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</si>
  <si>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</si>
  <si>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</si>
  <si>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</si>
  <si>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</si>
  <si>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</si>
  <si>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</si>
  <si>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</si>
  <si>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</si>
  <si>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</si>
  <si>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</si>
  <si>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</si>
  <si>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</si>
  <si>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</si>
  <si>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</si>
  <si>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</si>
  <si>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</si>
  <si>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</si>
  <si>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</si>
  <si>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</si>
  <si>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</si>
  <si>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</si>
  <si>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</si>
  <si>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</si>
  <si>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</si>
  <si>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</si>
  <si>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</si>
  <si>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</si>
  <si>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</si>
  <si>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</si>
  <si>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</si>
  <si>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</si>
  <si>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</si>
  <si>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</si>
  <si>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</si>
  <si>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</si>
  <si>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</si>
  <si>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</si>
  <si>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</si>
  <si>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</si>
  <si>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</si>
  <si>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</si>
  <si>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</si>
  <si>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</si>
  <si>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</si>
  <si>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</si>
  <si>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</si>
  <si>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</si>
  <si>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</si>
  <si>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</si>
  <si>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</si>
  <si>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</si>
  <si>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</si>
  <si>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</si>
  <si>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</si>
  <si>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</si>
  <si>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</si>
  <si>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</si>
  <si>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</si>
  <si>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</si>
  <si>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</si>
  <si>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</si>
  <si>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</si>
  <si>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</si>
  <si>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</si>
  <si>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</si>
  <si>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</si>
  <si>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</si>
  <si>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</si>
  <si>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</si>
  <si>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</si>
  <si>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</si>
  <si>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</si>
  <si>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</si>
  <si>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</si>
  <si>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</si>
  <si>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</si>
  <si>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</si>
  <si>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</si>
  <si>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</si>
  <si>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</si>
  <si>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</si>
  <si>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</si>
  <si>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</si>
  <si>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</si>
  <si>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</si>
  <si>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</si>
  <si>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</si>
  <si>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</si>
  <si>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</si>
  <si>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</si>
  <si>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</si>
  <si>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</si>
  <si>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</si>
  <si>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</si>
  <si>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</si>
  <si>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</si>
  <si>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</si>
  <si>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</si>
  <si>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</si>
  <si>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</si>
  <si>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</si>
  <si>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</si>
  <si>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</si>
  <si>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</si>
  <si>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</si>
  <si>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</si>
  <si>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</si>
  <si>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</si>
  <si>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</si>
  <si>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</si>
  <si>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</si>
  <si>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</si>
  <si>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</si>
  <si>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</si>
  <si>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</si>
  <si>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</si>
  <si>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</si>
  <si>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</si>
  <si>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</si>
  <si>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</si>
  <si>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</si>
  <si>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</si>
  <si>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</si>
  <si>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</si>
  <si>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</si>
  <si>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</si>
  <si>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</si>
  <si>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</si>
  <si>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</si>
  <si>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</si>
  <si>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</si>
  <si>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</si>
  <si>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</si>
  <si>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</si>
  <si>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</si>
  <si>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</si>
  <si>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</si>
  <si>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</si>
  <si>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</si>
  <si>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</si>
  <si>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</si>
  <si>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</si>
  <si>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</si>
  <si>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</si>
  <si>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</si>
  <si>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</si>
  <si>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</si>
  <si>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</si>
  <si>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</si>
  <si>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</si>
  <si>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</si>
  <si>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</si>
  <si>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</si>
  <si>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</si>
  <si>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</si>
  <si>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</si>
  <si>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</si>
  <si>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</si>
  <si>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</si>
  <si>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</si>
  <si>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</si>
  <si>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</si>
  <si>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</si>
  <si>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</si>
  <si>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</si>
  <si>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</si>
  <si>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</si>
  <si>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</si>
  <si>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</si>
  <si>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</si>
  <si>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</si>
  <si>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</si>
  <si>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</si>
  <si>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</si>
  <si>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</si>
  <si>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</si>
  <si>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</si>
  <si>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</si>
  <si>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</si>
  <si>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</si>
  <si>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</si>
  <si>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</si>
  <si>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</si>
  <si>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</si>
  <si>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</si>
  <si>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</si>
  <si>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</si>
  <si>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</si>
  <si>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</si>
  <si>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</si>
  <si>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</si>
  <si>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</si>
  <si>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</si>
  <si>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</si>
  <si>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</si>
  <si>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</si>
  <si>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</si>
  <si>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</si>
  <si>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</si>
  <si>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</si>
  <si>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</si>
  <si>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</si>
  <si>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</si>
  <si>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</si>
  <si>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</si>
  <si>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</si>
  <si>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</si>
  <si>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</si>
  <si>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</si>
  <si>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</si>
  <si>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</si>
  <si>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</si>
  <si>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</si>
  <si>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</si>
  <si>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</si>
  <si>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</si>
  <si>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</si>
  <si>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</si>
  <si>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</si>
  <si>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</si>
  <si>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</si>
  <si>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</si>
  <si>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</si>
  <si>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</si>
  <si>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</si>
  <si>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</si>
  <si>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</si>
  <si>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</si>
  <si>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</si>
  <si>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</si>
  <si>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</si>
  <si>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</si>
  <si>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</si>
  <si>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</si>
  <si>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</si>
  <si>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</si>
  <si>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</si>
  <si>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</si>
  <si>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</si>
  <si>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</si>
  <si>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</si>
  <si>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</si>
  <si>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</si>
  <si>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</si>
  <si>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</si>
  <si>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</si>
  <si>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</si>
  <si>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</si>
  <si>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</si>
  <si>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</si>
  <si>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</si>
  <si>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</si>
  <si>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</si>
  <si>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</si>
  <si>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</si>
  <si>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</si>
  <si>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</si>
  <si>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</si>
  <si>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</si>
  <si>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</si>
  <si>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</si>
  <si>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</si>
  <si>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</si>
  <si>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</si>
  <si>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</si>
  <si>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</si>
  <si>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</si>
  <si>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</si>
  <si>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</si>
  <si>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</si>
  <si>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</si>
  <si>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</si>
  <si>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</si>
  <si>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</si>
  <si>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</si>
  <si>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</si>
  <si>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</si>
  <si>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</si>
  <si>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</si>
  <si>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</si>
  <si>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</si>
  <si>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</si>
  <si>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</si>
  <si>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</si>
  <si>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</si>
  <si>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</si>
  <si>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</si>
  <si>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</si>
  <si>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</si>
  <si>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</si>
  <si>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</si>
  <si>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</si>
  <si>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</si>
  <si>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</si>
  <si>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</si>
  <si>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</si>
  <si>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</si>
  <si>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</si>
  <si>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</si>
  <si>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</si>
  <si>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</si>
  <si>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</si>
  <si>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</si>
  <si>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</si>
  <si>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</si>
  <si>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</si>
  <si>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</si>
  <si>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</si>
  <si>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</si>
  <si>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</si>
  <si>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</si>
  <si>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</si>
  <si>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</si>
  <si>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</si>
  <si>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</si>
  <si>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</si>
  <si>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</si>
  <si>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</si>
  <si>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</si>
  <si>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</si>
  <si>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</si>
  <si>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</si>
  <si>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</si>
  <si>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</si>
  <si>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</si>
  <si>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</si>
  <si>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</si>
  <si>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</si>
  <si>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</si>
  <si>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</si>
  <si>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</si>
  <si>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</si>
  <si>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</si>
  <si>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</si>
  <si>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</si>
  <si>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</si>
  <si>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</si>
  <si>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</si>
  <si>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</si>
  <si>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</si>
  <si>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</si>
  <si>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</si>
  <si>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</si>
  <si>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</si>
  <si>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</si>
  <si>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</si>
  <si>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</si>
  <si>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</si>
  <si>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</si>
  <si>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</si>
  <si>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</si>
  <si>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</si>
  <si>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</si>
  <si>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</si>
  <si>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</si>
  <si>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</si>
  <si>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</si>
  <si>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</si>
  <si>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</si>
  <si>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</si>
  <si>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</si>
  <si>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</si>
  <si>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</si>
  <si>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</si>
  <si>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</si>
  <si>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</si>
  <si>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</si>
  <si>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</si>
  <si>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</si>
  <si>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</si>
  <si>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</si>
  <si>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</si>
  <si>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</si>
  <si>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</si>
  <si>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</si>
  <si>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</si>
  <si>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</si>
  <si>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</si>
  <si>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</si>
  <si>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</si>
  <si>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</si>
  <si>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</si>
  <si>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</si>
  <si>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</si>
  <si>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</si>
  <si>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</si>
  <si>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</si>
  <si>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</si>
  <si>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</si>
  <si>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</si>
  <si>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</si>
  <si>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</si>
  <si>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</si>
  <si>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</si>
  <si>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</si>
  <si>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</si>
  <si>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</si>
  <si>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</si>
  <si>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</si>
  <si>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</si>
  <si>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</si>
  <si>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</si>
  <si>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</si>
  <si>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</si>
  <si>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</si>
  <si>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</si>
  <si>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</si>
  <si>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</si>
  <si>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</si>
  <si>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</si>
  <si>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</si>
  <si>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</si>
  <si>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</si>
  <si>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</si>
  <si>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</si>
  <si>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</si>
  <si>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</si>
  <si>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</si>
  <si>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</si>
  <si>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</si>
  <si>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</si>
  <si>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</si>
  <si>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</si>
  <si>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</si>
  <si>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</si>
  <si>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</si>
  <si>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</si>
  <si>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</si>
  <si>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</si>
  <si>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</si>
  <si>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</si>
  <si>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</si>
  <si>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</si>
  <si>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</si>
  <si>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</si>
  <si>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</si>
  <si>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</si>
  <si>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</si>
  <si>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</si>
  <si>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</si>
  <si>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</si>
  <si>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</si>
  <si>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</si>
  <si>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</si>
  <si>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</si>
  <si>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</si>
  <si>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</si>
  <si>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</si>
  <si>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</si>
  <si>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</si>
  <si>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</si>
  <si>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</si>
  <si>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</si>
  <si>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</si>
  <si>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</si>
  <si>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</si>
  <si>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</si>
  <si>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</si>
  <si>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</si>
  <si>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</si>
  <si>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</si>
  <si>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</si>
  <si>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</si>
  <si>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</si>
  <si>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</si>
  <si>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</si>
  <si>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</si>
  <si>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</si>
  <si>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</si>
  <si>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</si>
  <si>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</si>
  <si>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</si>
  <si>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</si>
  <si>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</si>
  <si>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</si>
  <si>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</si>
  <si>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</si>
  <si>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</si>
  <si>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</si>
  <si>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</si>
  <si>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</si>
  <si>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</si>
  <si>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</si>
  <si>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</si>
  <si>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</si>
  <si>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</si>
  <si>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</si>
  <si>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</si>
  <si>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</si>
  <si>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</si>
  <si>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</si>
  <si>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</si>
  <si>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</si>
  <si>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</si>
  <si>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</si>
  <si>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</si>
  <si>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</si>
  <si>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</si>
  <si>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</si>
  <si>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</si>
  <si>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</si>
  <si>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</si>
  <si>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</si>
  <si>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</si>
  <si>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</si>
  <si>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</si>
  <si>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</si>
  <si>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</si>
  <si>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</si>
  <si>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</si>
  <si>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</si>
  <si>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</si>
  <si>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</si>
  <si>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</si>
  <si>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</si>
  <si>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</si>
  <si>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</si>
  <si>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</si>
  <si>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</si>
  <si>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</si>
  <si>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</si>
  <si>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</si>
  <si>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</si>
  <si>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</si>
  <si>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</si>
  <si>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</si>
  <si>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</si>
  <si>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</si>
  <si>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</si>
  <si>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</si>
  <si>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</si>
  <si>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</si>
  <si>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</si>
  <si>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</si>
  <si>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</si>
  <si>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</si>
  <si>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</si>
  <si>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</si>
  <si>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</si>
  <si>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</si>
  <si>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</si>
  <si>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</si>
  <si>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</si>
  <si>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</si>
  <si>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</si>
  <si>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</si>
  <si>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</si>
  <si>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</si>
  <si>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</si>
  <si>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</si>
  <si>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</si>
  <si>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</si>
  <si>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</si>
  <si>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</si>
  <si>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</si>
  <si>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</si>
  <si>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</si>
  <si>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</si>
  <si>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</si>
  <si>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</si>
  <si>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</si>
  <si>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</si>
  <si>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</si>
  <si>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</si>
  <si>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</si>
  <si>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</si>
  <si>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</si>
  <si>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</si>
  <si>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</si>
  <si>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</si>
  <si>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</si>
  <si>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</si>
  <si>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</si>
  <si>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</si>
  <si>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</si>
  <si>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</si>
  <si>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</si>
  <si>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</si>
  <si>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</si>
  <si>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</si>
  <si>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</si>
  <si>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</si>
  <si>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</si>
  <si>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</si>
  <si>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</si>
  <si>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</si>
  <si>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</si>
  <si>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</si>
  <si>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</si>
  <si>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</si>
  <si>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</si>
  <si>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</si>
  <si>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</si>
  <si>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</si>
  <si>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</si>
  <si>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</si>
  <si>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</si>
  <si>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</si>
  <si>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</si>
  <si>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</si>
  <si>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</si>
  <si>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</si>
  <si>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</si>
  <si>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</si>
  <si>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</si>
  <si>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</si>
  <si>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</si>
  <si>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</si>
  <si>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</si>
  <si>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</si>
  <si>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</si>
  <si>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</si>
  <si>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</si>
  <si>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</si>
  <si>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</si>
  <si>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</si>
  <si>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</si>
  <si>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</si>
  <si>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</si>
  <si>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</si>
  <si>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</si>
  <si>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</si>
  <si>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</si>
  <si>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</si>
  <si>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</si>
  <si>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</si>
  <si>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</si>
  <si>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</si>
  <si>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</si>
  <si>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</si>
  <si>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</si>
  <si>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</si>
  <si>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</si>
  <si>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</si>
  <si>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</si>
  <si>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</si>
  <si>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</si>
  <si>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</si>
  <si>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</si>
  <si>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</si>
  <si>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</si>
  <si>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</si>
  <si>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</si>
  <si>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</si>
  <si>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</si>
  <si>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</si>
  <si>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</si>
  <si>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</si>
  <si>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</si>
  <si>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</si>
  <si>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</si>
  <si>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</si>
  <si>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</si>
  <si>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</si>
  <si>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</si>
  <si>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</si>
  <si>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</si>
  <si>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</si>
  <si>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</si>
  <si>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</si>
  <si>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</si>
  <si>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</si>
  <si>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</si>
  <si>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</si>
  <si>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</si>
  <si>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</si>
  <si>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</si>
  <si>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</si>
  <si>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</si>
  <si>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</si>
  <si>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</si>
  <si>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</si>
  <si>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</si>
  <si>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</si>
  <si>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</si>
  <si>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</si>
  <si>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</si>
  <si>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</si>
  <si>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</si>
  <si>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</si>
  <si>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</si>
  <si>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</si>
  <si>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</si>
  <si>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</si>
  <si>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</si>
  <si>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</si>
  <si>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</si>
  <si>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</si>
  <si>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</si>
  <si>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</si>
  <si>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</si>
  <si>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</si>
  <si>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</si>
  <si>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</si>
  <si>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</si>
  <si>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</si>
  <si>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</si>
  <si>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</si>
  <si>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</si>
  <si>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</si>
  <si>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</si>
  <si>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</si>
  <si>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</si>
  <si>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</si>
  <si>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</si>
  <si>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</si>
  <si>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</si>
  <si>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</si>
  <si>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</si>
  <si>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</si>
  <si>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</si>
  <si>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</si>
  <si>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</si>
  <si>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</si>
  <si>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</si>
  <si>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</si>
  <si>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</si>
  <si>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</si>
  <si>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</si>
  <si>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</si>
  <si>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</si>
  <si>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</si>
  <si>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</si>
  <si>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</si>
  <si>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</si>
  <si>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</si>
  <si>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</si>
  <si>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</si>
  <si>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</si>
  <si>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</si>
  <si>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</si>
  <si>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</si>
  <si>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</si>
  <si>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</si>
  <si>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</si>
  <si>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</si>
  <si>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</si>
  <si>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</si>
  <si>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</si>
  <si>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</si>
  <si>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</si>
  <si>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</si>
  <si>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</si>
  <si>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</si>
  <si>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</si>
  <si>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</si>
  <si>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</si>
  <si>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</si>
  <si>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</si>
  <si>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</si>
  <si>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</si>
  <si>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</si>
  <si>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</si>
  <si>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</si>
  <si>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</si>
  <si>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</si>
  <si>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</si>
  <si>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</si>
  <si>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</si>
  <si>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</si>
  <si>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</si>
  <si>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</si>
  <si>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</si>
  <si>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</si>
  <si>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</si>
  <si>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</si>
  <si>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</si>
  <si>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</si>
  <si>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</si>
  <si>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</si>
  <si>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</si>
  <si>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</si>
  <si>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</si>
  <si>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</si>
  <si>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</si>
  <si>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</si>
  <si>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</si>
  <si>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</si>
  <si>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</si>
  <si>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</si>
  <si>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</si>
  <si>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</si>
  <si>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</si>
  <si>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</si>
  <si>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</si>
  <si>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</si>
  <si>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</si>
  <si>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</si>
  <si>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</si>
  <si>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</si>
  <si>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</si>
  <si>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</si>
  <si>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</si>
  <si>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</si>
  <si>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</si>
  <si>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</si>
  <si>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</si>
  <si>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</si>
  <si>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</si>
  <si>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</si>
  <si>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</si>
  <si>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</si>
  <si>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</si>
  <si>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</si>
  <si>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</si>
  <si>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</si>
  <si>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</si>
  <si>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</si>
  <si>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</si>
  <si>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</si>
  <si>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</si>
  <si>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</si>
  <si>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</si>
  <si>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</si>
  <si>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</si>
  <si>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</si>
  <si>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</si>
  <si>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</si>
  <si>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</si>
  <si>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</si>
  <si>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</si>
  <si>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</si>
  <si>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</si>
  <si>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</si>
  <si>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</si>
  <si>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</si>
  <si>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</si>
  <si>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</si>
  <si>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</si>
  <si>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</si>
  <si>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</si>
  <si>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</si>
  <si>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</si>
  <si>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</si>
  <si>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</si>
  <si>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</si>
  <si>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</si>
  <si>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</si>
  <si>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</si>
  <si>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</si>
  <si>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</si>
  <si>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</si>
  <si>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</si>
  <si>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</si>
  <si>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</si>
  <si>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</si>
  <si>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</si>
  <si>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</si>
  <si>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</si>
  <si>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</si>
  <si>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</si>
  <si>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</si>
  <si>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</si>
  <si>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</si>
  <si>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</si>
  <si>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</si>
  <si>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</si>
  <si>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</si>
  <si>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</si>
  <si>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</si>
  <si>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</si>
  <si>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</si>
  <si>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</si>
  <si>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</si>
  <si>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</si>
  <si>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</si>
  <si>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</si>
  <si>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</si>
  <si>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</si>
  <si>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</si>
  <si>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</si>
  <si>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</si>
  <si>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</si>
  <si>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</si>
  <si>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</si>
  <si>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</si>
  <si>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</si>
  <si>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</si>
  <si>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</si>
  <si>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</si>
  <si>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</si>
  <si>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</si>
  <si>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</si>
  <si>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</si>
  <si>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</si>
  <si>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</si>
  <si>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</si>
  <si>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</si>
  <si>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</si>
  <si>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</si>
  <si>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</si>
  <si>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</si>
  <si>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</si>
  <si>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</si>
  <si>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</si>
  <si>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</si>
  <si>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</si>
  <si>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</si>
  <si>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</si>
  <si>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</si>
  <si>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</si>
  <si>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</si>
  <si>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</si>
  <si>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</si>
  <si>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</si>
  <si>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</si>
  <si>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</si>
  <si>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</si>
  <si>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</si>
  <si>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</si>
  <si>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</si>
  <si>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</si>
  <si>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</si>
  <si>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</si>
  <si>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</si>
  <si>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</si>
  <si>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</si>
  <si>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</si>
  <si>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</si>
  <si>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</si>
  <si>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</si>
  <si>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</si>
  <si>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</si>
  <si>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</si>
  <si>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</si>
  <si>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</si>
  <si>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</si>
  <si>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</si>
  <si>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</si>
  <si>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</si>
  <si>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</si>
  <si>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</si>
  <si>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</si>
  <si>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</si>
  <si>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</si>
  <si>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</si>
  <si>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</si>
  <si>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</si>
  <si>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</si>
  <si>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</si>
  <si>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</si>
  <si>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</si>
  <si>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</si>
  <si>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</si>
  <si>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</si>
  <si>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</si>
  <si>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</si>
  <si>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</si>
  <si>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</si>
  <si>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</si>
  <si>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</si>
  <si>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</si>
  <si>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</si>
  <si>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</si>
  <si>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</si>
  <si>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</si>
  <si>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</si>
  <si>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</si>
  <si>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</si>
  <si>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</si>
  <si>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</si>
  <si>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</si>
  <si>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</si>
  <si>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</si>
  <si>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</si>
  <si>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</si>
  <si>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</si>
  <si>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</si>
  <si>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</si>
  <si>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</si>
  <si>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</si>
  <si>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</si>
  <si>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</si>
  <si>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</si>
  <si>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</si>
  <si>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</si>
  <si>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</si>
  <si>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</si>
  <si>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</si>
  <si>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</si>
  <si>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</si>
  <si>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</si>
  <si>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</si>
  <si>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</si>
  <si>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</si>
  <si>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</si>
  <si>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</si>
  <si>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</si>
  <si>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</si>
  <si>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</si>
  <si>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</si>
  <si>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</si>
  <si>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</si>
  <si>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</si>
  <si>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</si>
  <si>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</si>
  <si>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</si>
  <si>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</si>
  <si>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</si>
  <si>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</si>
  <si>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</si>
  <si>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</si>
  <si>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</si>
  <si>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</si>
  <si>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</si>
  <si>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</si>
  <si>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</si>
  <si>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</si>
  <si>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</si>
  <si>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</si>
  <si>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</si>
  <si>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</si>
  <si>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</si>
  <si>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</si>
  <si>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</si>
  <si>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</si>
  <si>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</si>
  <si>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</si>
  <si>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</si>
  <si>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</si>
  <si>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</si>
  <si>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</si>
  <si>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</si>
  <si>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</si>
  <si>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</si>
  <si>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</si>
  <si>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</si>
  <si>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</si>
  <si>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</si>
  <si>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</si>
  <si>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</si>
  <si>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</si>
  <si>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</si>
  <si>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</si>
  <si>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</si>
  <si>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</si>
  <si>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</si>
  <si>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</si>
  <si>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</si>
  <si>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</si>
  <si>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</si>
  <si>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</si>
  <si>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</si>
  <si>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</si>
  <si>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</si>
  <si>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</si>
  <si>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</si>
  <si>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</si>
  <si>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</si>
  <si>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</si>
  <si>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</si>
  <si>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</si>
  <si>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</si>
  <si>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</si>
  <si>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</si>
  <si>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</si>
  <si>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</si>
  <si>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</si>
  <si>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</si>
  <si>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</si>
  <si>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</si>
  <si>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</si>
  <si>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</si>
  <si>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</si>
  <si>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</si>
  <si>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</si>
  <si>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</si>
  <si>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</si>
  <si>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</si>
  <si>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</si>
  <si>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</si>
  <si>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</si>
  <si>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</si>
  <si>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</si>
  <si>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</si>
  <si>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</si>
  <si>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</si>
  <si>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</si>
  <si>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</si>
  <si>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</si>
  <si>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</si>
  <si>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</si>
  <si>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</si>
  <si>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</si>
  <si>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</si>
  <si>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</si>
  <si>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</si>
  <si>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</si>
  <si>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</si>
  <si>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</si>
  <si>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</si>
  <si>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</si>
  <si>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</si>
  <si>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</si>
  <si>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</si>
  <si>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</si>
  <si>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</si>
  <si>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</si>
  <si>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</si>
  <si>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</si>
  <si>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</si>
  <si>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</si>
  <si>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</si>
  <si>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</si>
  <si>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</si>
  <si>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</si>
  <si>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</si>
  <si>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</si>
  <si>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</si>
  <si>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</si>
  <si>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</si>
  <si>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</si>
  <si>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</si>
  <si>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</si>
  <si>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</si>
  <si>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</si>
  <si>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</si>
  <si>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</si>
  <si>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</si>
  <si>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</si>
  <si>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</si>
  <si>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</si>
  <si>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</si>
  <si>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</si>
  <si>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</si>
  <si>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</si>
  <si>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</si>
  <si>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</si>
  <si>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</si>
  <si>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</si>
  <si>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</si>
  <si>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</si>
  <si>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</si>
  <si>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</si>
  <si>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</si>
  <si>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</si>
  <si>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</si>
  <si>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</si>
  <si>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</si>
  <si>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</si>
  <si>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</si>
  <si>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</si>
  <si>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</si>
  <si>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</si>
  <si>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</si>
  <si>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</si>
  <si>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</si>
  <si>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</si>
  <si>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</si>
  <si>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</si>
  <si>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</si>
  <si>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</si>
  <si>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</si>
  <si>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</si>
  <si>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</si>
  <si>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</si>
  <si>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</si>
  <si>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</si>
  <si>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</si>
  <si>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</si>
  <si>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</si>
  <si>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</si>
  <si>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</si>
  <si>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</si>
  <si>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</si>
  <si>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</si>
  <si>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</si>
  <si>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</si>
  <si>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</si>
  <si>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</si>
  <si>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</si>
  <si>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</si>
  <si>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</si>
  <si>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</si>
  <si>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</si>
  <si>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</si>
  <si>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</si>
  <si>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</si>
  <si>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</si>
  <si>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</si>
  <si>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</si>
  <si>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</si>
  <si>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</si>
  <si>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</si>
  <si>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</si>
  <si>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</si>
  <si>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</si>
  <si>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</si>
  <si>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</si>
  <si>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</si>
  <si>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</si>
  <si>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</si>
  <si>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</si>
  <si>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</si>
  <si>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</si>
  <si>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</si>
  <si>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</si>
  <si>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</si>
  <si>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</si>
  <si>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</si>
  <si>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</si>
  <si>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</si>
  <si>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</si>
  <si>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</si>
  <si>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</si>
  <si>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</si>
  <si>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</si>
  <si>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</si>
  <si>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</si>
  <si>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</si>
  <si>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</si>
  <si>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</si>
  <si>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</si>
  <si>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</si>
  <si>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</si>
  <si>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</si>
  <si>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</si>
  <si>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</si>
  <si>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</si>
  <si>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</si>
  <si>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</si>
  <si>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</si>
  <si>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</si>
  <si>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</si>
  <si>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</si>
  <si>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</si>
  <si>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</si>
  <si>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</si>
  <si>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</si>
  <si>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</si>
  <si>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</si>
  <si>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</si>
  <si>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</si>
  <si>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</si>
  <si>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</si>
  <si>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</si>
  <si>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</si>
  <si>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</si>
  <si>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</si>
  <si>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</si>
  <si>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</si>
  <si>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</si>
  <si>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</si>
  <si>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</si>
  <si>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</si>
  <si>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</si>
  <si>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</si>
  <si>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</si>
  <si>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</si>
  <si>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</si>
  <si>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</si>
  <si>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</si>
  <si>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</si>
  <si>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</si>
  <si>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</si>
  <si>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</si>
  <si>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</si>
  <si>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</si>
  <si>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</si>
  <si>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</si>
  <si>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</si>
  <si>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</si>
  <si>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</si>
  <si>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</si>
  <si>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</si>
  <si>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</si>
  <si>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</si>
  <si>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</si>
  <si>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</si>
  <si>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</si>
  <si>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</si>
  <si>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</si>
  <si>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</si>
  <si>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</si>
  <si>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</si>
  <si>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</si>
  <si>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</si>
  <si>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</si>
  <si>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</si>
  <si>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</si>
  <si>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</si>
  <si>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</si>
  <si>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</si>
  <si>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</si>
  <si>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</si>
  <si>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</si>
  <si>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</si>
  <si>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</si>
  <si>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</si>
  <si>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</si>
  <si>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</si>
  <si>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</si>
  <si>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</si>
  <si>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</si>
  <si>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</si>
  <si>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</si>
  <si>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</si>
  <si>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</si>
  <si>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</si>
  <si>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</si>
  <si>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</si>
  <si>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</si>
  <si>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</si>
  <si>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</si>
  <si>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</si>
  <si>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</si>
  <si>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</si>
  <si>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</si>
  <si>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</si>
  <si>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</si>
  <si>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</si>
  <si>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</si>
  <si>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</si>
  <si>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</si>
  <si>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</si>
  <si>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</si>
  <si>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</si>
  <si>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</si>
  <si>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</si>
  <si>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</si>
  <si>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</si>
  <si>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</si>
  <si>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</si>
  <si>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</si>
  <si>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</si>
  <si>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</si>
  <si>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</si>
  <si>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</si>
  <si>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</si>
  <si>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</si>
  <si>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</si>
  <si>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</si>
  <si>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</si>
  <si>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</si>
  <si>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</si>
  <si>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</si>
  <si>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</si>
  <si>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</si>
  <si>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</si>
  <si>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</si>
  <si>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</si>
  <si>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</si>
  <si>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</si>
  <si>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</si>
  <si>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</si>
  <si>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</si>
  <si>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</si>
  <si>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</si>
  <si>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</si>
  <si>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</si>
  <si>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</si>
  <si>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</si>
  <si>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</si>
  <si>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</si>
  <si>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</si>
  <si>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</si>
  <si>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</si>
  <si>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</si>
  <si>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</si>
  <si>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</si>
  <si>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</si>
  <si>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</si>
  <si>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</si>
  <si>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</si>
  <si>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</si>
  <si>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</si>
  <si>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</si>
  <si>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</si>
  <si>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</si>
  <si>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</si>
  <si>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</si>
  <si>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</si>
  <si>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</si>
  <si>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</si>
  <si>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</si>
  <si>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</si>
  <si>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</si>
  <si>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</si>
  <si>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</si>
  <si>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</si>
  <si>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</si>
  <si>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</si>
  <si>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</si>
  <si>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</si>
  <si>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</si>
  <si>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</si>
  <si>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</si>
  <si>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</si>
  <si>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</si>
  <si>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</si>
  <si>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</si>
  <si>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</si>
  <si>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</si>
  <si>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</si>
  <si>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</si>
  <si>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</si>
  <si>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</si>
  <si>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</si>
  <si>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</si>
  <si>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</si>
  <si>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</si>
  <si>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</si>
  <si>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</si>
  <si>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</si>
  <si>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</si>
  <si>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</si>
  <si>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</si>
  <si>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</si>
  <si>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</si>
  <si>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</si>
  <si>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</si>
  <si>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</si>
  <si>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</si>
  <si>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</si>
  <si>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</si>
  <si>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</si>
  <si>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</si>
  <si>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</si>
  <si>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</si>
  <si>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</si>
  <si>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</si>
  <si>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</si>
  <si>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</si>
  <si>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</si>
  <si>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</si>
  <si>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</si>
  <si>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</si>
  <si>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</si>
  <si>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</si>
  <si>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</si>
  <si>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</si>
  <si>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</si>
  <si>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</si>
  <si>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</si>
  <si>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</si>
  <si>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</si>
  <si>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</si>
  <si>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</si>
  <si>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</si>
  <si>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</si>
  <si>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</si>
  <si>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</si>
  <si>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</si>
  <si>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</si>
  <si>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</si>
  <si>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</si>
  <si>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</si>
  <si>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</si>
  <si>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</si>
  <si>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</si>
  <si>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</si>
  <si>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</si>
  <si>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</si>
  <si>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</si>
  <si>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</si>
  <si>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</si>
  <si>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</si>
  <si>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</si>
  <si>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</si>
  <si>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</si>
  <si>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</si>
  <si>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</si>
  <si>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</si>
  <si>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</si>
  <si>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</si>
  <si>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</si>
  <si>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</si>
  <si>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</si>
  <si>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</si>
  <si>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</si>
  <si>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</si>
  <si>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</si>
  <si>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</si>
  <si>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</si>
  <si>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</si>
  <si>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</si>
  <si>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</si>
  <si>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</si>
  <si>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</si>
  <si>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</si>
  <si>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</si>
  <si>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</si>
  <si>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</si>
  <si>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</si>
  <si>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</si>
  <si>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</si>
  <si>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</si>
  <si>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</si>
  <si>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</si>
  <si>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</si>
  <si>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</si>
  <si>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</si>
  <si>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</si>
  <si>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</si>
  <si>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</si>
  <si>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</si>
  <si>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</si>
  <si>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</si>
  <si>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</si>
  <si>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</si>
  <si>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</si>
  <si>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</si>
  <si>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</si>
  <si>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</si>
  <si>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</si>
  <si>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</si>
  <si>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</si>
  <si>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</si>
  <si>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</si>
  <si>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</si>
  <si>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</si>
  <si>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</si>
  <si>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</si>
  <si>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</si>
  <si>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</si>
  <si>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</si>
  <si>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</si>
  <si>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</si>
  <si>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</si>
  <si>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</si>
  <si>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</si>
  <si>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</si>
  <si>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</si>
  <si>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</si>
  <si>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</si>
  <si>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</si>
  <si>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</si>
  <si>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</si>
  <si>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</si>
  <si>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</si>
  <si>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</si>
  <si>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</si>
  <si>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</si>
  <si>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</si>
  <si>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</si>
  <si>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</si>
  <si>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</si>
  <si>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</si>
  <si>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</si>
  <si>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</si>
  <si>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</si>
  <si>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</si>
  <si>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</si>
  <si>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</si>
  <si>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</si>
  <si>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</si>
  <si>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</si>
  <si>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</si>
  <si>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</si>
  <si>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</si>
  <si>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</si>
  <si>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</si>
  <si>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</si>
  <si>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</si>
  <si>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</si>
  <si>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</si>
  <si>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</si>
  <si>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</si>
  <si>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</si>
  <si>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</si>
  <si>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</si>
  <si>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</si>
  <si>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</si>
  <si>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</si>
  <si>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</si>
  <si>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</si>
  <si>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</si>
  <si>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</si>
  <si>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</si>
  <si>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</si>
  <si>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</si>
  <si>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</si>
  <si>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</si>
  <si>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</si>
  <si>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</si>
  <si>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</si>
  <si>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</si>
  <si>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</si>
  <si>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</si>
  <si>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</si>
  <si>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</si>
  <si>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</si>
  <si>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</si>
  <si>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</si>
  <si>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</si>
  <si>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</si>
  <si>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</si>
  <si>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</si>
  <si>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</si>
  <si>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</si>
  <si>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</si>
  <si>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</si>
  <si>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</si>
  <si>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</si>
  <si>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</si>
  <si>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</si>
  <si>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</si>
  <si>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</si>
  <si>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</si>
  <si>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</si>
  <si>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</si>
  <si>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</si>
  <si>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</si>
  <si>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</si>
  <si>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</si>
  <si>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</si>
  <si>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</si>
  <si>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</si>
  <si>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</si>
  <si>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</si>
  <si>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</si>
  <si>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</si>
  <si>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</si>
  <si>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</si>
  <si>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</si>
  <si>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</si>
  <si>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</si>
  <si>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</si>
  <si>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</si>
  <si>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</si>
  <si>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</si>
  <si>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</si>
  <si>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</si>
  <si>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</si>
  <si>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</si>
  <si>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</si>
  <si>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</si>
  <si>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</si>
  <si>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</si>
  <si>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</si>
  <si>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</si>
  <si>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</si>
  <si>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</si>
  <si>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</si>
  <si>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</si>
  <si>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</si>
  <si>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</si>
  <si>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</si>
  <si>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</si>
  <si>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</si>
  <si>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</si>
  <si>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</si>
  <si>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</si>
  <si>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</si>
  <si>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</si>
  <si>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</si>
  <si>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</si>
  <si>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</si>
  <si>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</si>
  <si>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</si>
  <si>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</si>
  <si>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</si>
  <si>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</si>
  <si>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</si>
  <si>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</si>
  <si>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</si>
  <si>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</si>
  <si>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</si>
  <si>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</si>
  <si>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</si>
  <si>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</si>
  <si>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</si>
  <si>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</si>
  <si>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</si>
  <si>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</si>
  <si>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</si>
  <si>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</si>
  <si>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</si>
  <si>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</si>
  <si>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</si>
  <si>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</si>
  <si>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</si>
  <si>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</si>
  <si>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</si>
  <si>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</si>
  <si>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</si>
  <si>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</si>
  <si>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</si>
  <si>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</si>
  <si>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</si>
  <si>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</si>
  <si>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</si>
  <si>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</si>
  <si>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</si>
  <si>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</si>
  <si>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</si>
  <si>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</si>
  <si>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</si>
  <si>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</si>
  <si>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</si>
  <si>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</si>
  <si>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</si>
  <si>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</si>
  <si>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</si>
  <si>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</si>
  <si>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</si>
  <si>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</si>
  <si>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</si>
  <si>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</si>
  <si>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</si>
  <si>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</si>
  <si>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</si>
  <si>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</si>
  <si>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</si>
  <si>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</si>
  <si>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</si>
  <si>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</si>
  <si>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</si>
  <si>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</si>
  <si>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</si>
  <si>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</si>
  <si>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</si>
  <si>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</si>
  <si>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</si>
  <si>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</si>
  <si>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</si>
  <si>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</si>
  <si>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</si>
  <si>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</si>
  <si>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</si>
  <si>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</si>
  <si>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</si>
  <si>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</si>
  <si>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</si>
  <si>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</si>
  <si>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</si>
  <si>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</si>
  <si>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</si>
  <si>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</si>
  <si>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</si>
  <si>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</si>
  <si>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</si>
  <si>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</si>
  <si>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</si>
  <si>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</si>
  <si>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</si>
  <si>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</si>
  <si>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</si>
  <si>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</si>
  <si>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</si>
  <si>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</si>
  <si>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</si>
  <si>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</si>
  <si>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</si>
  <si>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</si>
  <si>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</si>
  <si>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</si>
  <si>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</si>
  <si>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</si>
  <si>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</si>
  <si>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</si>
  <si>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</si>
  <si>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</si>
  <si>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</si>
  <si>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</si>
  <si>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</si>
  <si>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</si>
  <si>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</si>
  <si>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</si>
  <si>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</si>
  <si>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</si>
  <si>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</si>
  <si>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</si>
  <si>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</si>
  <si>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</si>
  <si>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</si>
  <si>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</si>
  <si>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</si>
  <si>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</si>
  <si>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</si>
  <si>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</si>
  <si>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</si>
  <si>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</si>
  <si>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</si>
  <si>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</si>
  <si>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</si>
  <si>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</si>
  <si>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</si>
  <si>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</si>
  <si>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</si>
  <si>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</si>
  <si>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</si>
  <si>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</si>
  <si>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</si>
  <si>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</si>
  <si>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</si>
  <si>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</si>
  <si>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</si>
  <si>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</si>
  <si>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</si>
  <si>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</si>
  <si>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</si>
  <si>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</si>
  <si>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</si>
  <si>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</si>
  <si>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</si>
  <si>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</si>
  <si>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</si>
  <si>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</si>
  <si>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</si>
  <si>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</si>
  <si>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</si>
  <si>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</si>
  <si>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</si>
  <si>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</si>
  <si>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</si>
  <si>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</si>
  <si>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</si>
  <si>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</si>
  <si>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</si>
  <si>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</si>
  <si>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</si>
  <si>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</si>
  <si>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</si>
  <si>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</si>
  <si>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</si>
  <si>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</si>
  <si>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</si>
  <si>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</si>
  <si>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</si>
  <si>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</si>
  <si>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</si>
  <si>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</si>
  <si>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</si>
  <si>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</si>
  <si>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</si>
  <si>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</si>
  <si>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</si>
  <si>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</si>
  <si>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</si>
  <si>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</si>
  <si>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</si>
  <si>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</si>
  <si>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</si>
  <si>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</si>
  <si>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</si>
  <si>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</si>
  <si>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</si>
  <si>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</si>
  <si>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</si>
  <si>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</si>
  <si>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</si>
  <si>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</si>
  <si>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</si>
  <si>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</si>
  <si>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</si>
  <si>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</si>
  <si>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</si>
  <si>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</si>
  <si>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</si>
  <si>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</si>
  <si>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</si>
  <si>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</si>
  <si>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</si>
  <si>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</si>
  <si>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</si>
  <si>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</si>
  <si>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</si>
  <si>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</si>
  <si>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</si>
  <si>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</si>
  <si>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</si>
  <si>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</si>
  <si>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</si>
  <si>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</si>
  <si>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</si>
  <si>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</si>
  <si>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</si>
  <si>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</si>
  <si>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</si>
  <si>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</si>
  <si>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</si>
  <si>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</si>
  <si>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</si>
  <si>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</si>
  <si>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</si>
  <si>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</si>
  <si>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</si>
  <si>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</si>
  <si>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</si>
  <si>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</si>
  <si>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</si>
  <si>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</si>
  <si>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</si>
  <si>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</si>
  <si>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</si>
  <si>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</si>
  <si>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</si>
  <si>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</si>
  <si>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</si>
  <si>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</si>
  <si>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</si>
  <si>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</si>
  <si>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</si>
  <si>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</si>
  <si>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</si>
  <si>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</si>
  <si>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</si>
  <si>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</si>
  <si>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</si>
  <si>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</si>
  <si>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</si>
  <si>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</si>
  <si>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</si>
  <si>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</si>
  <si>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</si>
  <si>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</si>
  <si>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</si>
  <si>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</si>
  <si>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</si>
  <si>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</si>
  <si>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</si>
  <si>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</si>
  <si>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</si>
  <si>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</si>
  <si>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</si>
  <si>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</si>
  <si>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</si>
  <si>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</si>
  <si>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</si>
  <si>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</si>
  <si>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</si>
  <si>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</si>
  <si>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</si>
  <si>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</si>
  <si>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</si>
  <si>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</si>
  <si>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</si>
  <si>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</si>
  <si>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</si>
  <si>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</si>
  <si>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</si>
  <si>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</si>
  <si>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</si>
  <si>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</si>
  <si>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</si>
  <si>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</si>
  <si>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</si>
  <si>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</si>
  <si>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</si>
  <si>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</si>
  <si>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</si>
  <si>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</si>
  <si>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</si>
  <si>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</si>
  <si>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</si>
  <si>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</si>
  <si>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</si>
  <si>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</si>
  <si>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</si>
  <si>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</si>
  <si>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</si>
  <si>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</si>
  <si>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</si>
  <si>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</si>
  <si>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</si>
  <si>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</si>
  <si>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</si>
  <si>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</si>
  <si>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</si>
  <si>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</si>
  <si>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</si>
  <si>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</si>
  <si>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</si>
  <si>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</si>
  <si>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</si>
  <si>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</si>
  <si>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</si>
  <si>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</si>
  <si>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</si>
  <si>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</si>
  <si>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</si>
  <si>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</si>
  <si>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</si>
  <si>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</si>
  <si>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</si>
  <si>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</si>
  <si>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</si>
  <si>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</si>
  <si>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</si>
  <si>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</si>
  <si>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</si>
  <si>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</si>
  <si>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</si>
  <si>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</si>
  <si>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</si>
  <si>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</si>
  <si>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</si>
  <si>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</si>
  <si>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</si>
  <si>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</si>
  <si>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</si>
  <si>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</si>
  <si>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</si>
  <si>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</si>
  <si>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</si>
  <si>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</si>
  <si>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</si>
  <si>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</si>
  <si>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</si>
  <si>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</si>
  <si>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</si>
  <si>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</si>
  <si>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</si>
  <si>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</si>
  <si>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</si>
  <si>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</si>
  <si>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</si>
  <si>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</si>
  <si>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</si>
  <si>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</si>
  <si>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</si>
  <si>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</si>
  <si>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</si>
  <si>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</si>
  <si>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</si>
  <si>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</si>
  <si>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</si>
  <si>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</si>
  <si>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</si>
  <si>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</si>
  <si>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</si>
  <si>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</si>
  <si>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</si>
  <si>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</si>
  <si>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</si>
  <si>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</si>
  <si>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</si>
  <si>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</si>
  <si>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</si>
  <si>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</si>
  <si>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</si>
  <si>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</si>
  <si>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</si>
  <si>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</si>
  <si>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</si>
  <si>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</si>
  <si>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</si>
  <si>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</si>
  <si>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</si>
  <si>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</si>
  <si>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</si>
  <si>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</si>
  <si>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</si>
  <si>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</si>
  <si>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</si>
  <si>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</si>
  <si>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</si>
  <si>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</si>
  <si>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</si>
  <si>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</si>
  <si>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</si>
  <si>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</si>
  <si>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</si>
  <si>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</si>
  <si>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</si>
  <si>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</si>
  <si>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</si>
  <si>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</si>
  <si>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</si>
  <si>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</si>
  <si>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</si>
  <si>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</si>
  <si>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</si>
  <si>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</si>
  <si>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</si>
  <si>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</si>
  <si>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</si>
  <si>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</si>
  <si>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</si>
  <si>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</si>
  <si>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</si>
  <si>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</si>
  <si>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</si>
  <si>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</si>
  <si>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</si>
  <si>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</si>
  <si>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</si>
  <si>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</si>
  <si>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</si>
  <si>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</si>
  <si>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</si>
  <si>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</si>
  <si>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</si>
  <si>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</si>
  <si>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</si>
  <si>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</si>
  <si>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</si>
  <si>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</si>
  <si>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</si>
  <si>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</si>
  <si>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</si>
  <si>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</si>
  <si>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</si>
  <si>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</si>
  <si>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</si>
  <si>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</si>
  <si>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</si>
  <si>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</si>
  <si>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</si>
  <si>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</si>
  <si>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</si>
  <si>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</si>
  <si>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</si>
  <si>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</si>
  <si>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</si>
  <si>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</si>
  <si>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</si>
  <si>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</si>
  <si>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</si>
  <si>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</si>
  <si>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</si>
  <si>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</si>
  <si>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</si>
  <si>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</si>
  <si>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</si>
  <si>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</si>
  <si>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</si>
  <si>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</si>
  <si>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</si>
  <si>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</si>
  <si>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</si>
  <si>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</si>
  <si>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</si>
  <si>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</si>
  <si>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</si>
  <si>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</si>
  <si>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</si>
  <si>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</si>
  <si>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</si>
  <si>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</si>
  <si>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</si>
  <si>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</si>
  <si>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</si>
  <si>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</si>
  <si>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</si>
  <si>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</si>
  <si>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</si>
  <si>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</si>
  <si>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</si>
  <si>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</si>
  <si>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</si>
  <si>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</si>
  <si>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</si>
  <si>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</si>
  <si>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</si>
  <si>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</si>
  <si>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</si>
  <si>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</si>
  <si>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</si>
  <si>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</si>
  <si>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</si>
  <si>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</si>
  <si>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</si>
  <si>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</si>
  <si>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</si>
  <si>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</si>
  <si>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</si>
  <si>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</si>
  <si>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</si>
  <si>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</si>
  <si>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</si>
  <si>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</si>
  <si>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</si>
  <si>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</si>
  <si>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</si>
  <si>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</si>
  <si>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</si>
  <si>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</si>
  <si>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</si>
  <si>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</si>
  <si>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</si>
  <si>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</si>
  <si>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</si>
  <si>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</si>
  <si>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</si>
  <si>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</si>
  <si>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</si>
  <si>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</si>
  <si>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</si>
  <si>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</si>
  <si>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</si>
  <si>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</si>
  <si>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</si>
  <si>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</si>
  <si>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</si>
  <si>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</si>
  <si>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</si>
  <si>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</si>
  <si>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</si>
  <si>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</si>
  <si>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</si>
  <si>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</si>
  <si>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</si>
  <si>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</si>
  <si>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</si>
  <si>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</si>
  <si>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</si>
  <si>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</si>
  <si>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</si>
  <si>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</si>
  <si>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</si>
  <si>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</si>
  <si>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</si>
  <si>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</si>
  <si>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</si>
  <si>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</si>
  <si>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</si>
  <si>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</si>
  <si>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</si>
  <si>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</si>
  <si>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</si>
  <si>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</si>
  <si>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</si>
  <si>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</si>
  <si>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</si>
  <si>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</si>
  <si>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</si>
  <si>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</si>
  <si>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</si>
  <si>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</si>
  <si>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</si>
  <si>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</si>
  <si>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</si>
  <si>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</si>
  <si>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</si>
  <si>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</si>
  <si>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</si>
  <si>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</si>
  <si>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</si>
  <si>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</si>
  <si>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</si>
  <si>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</si>
  <si>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</si>
  <si>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</si>
  <si>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</si>
  <si>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</si>
  <si>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</si>
  <si>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</si>
  <si>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</si>
  <si>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</si>
  <si>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</si>
  <si>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</si>
  <si>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</si>
  <si>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</si>
  <si>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</si>
  <si>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</si>
  <si>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</si>
  <si>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</si>
  <si>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</si>
  <si>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</si>
  <si>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</si>
  <si>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</si>
  <si>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</si>
  <si>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</si>
  <si>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</si>
  <si>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</si>
  <si>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</si>
  <si>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</si>
  <si>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</si>
  <si>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</si>
  <si>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</si>
  <si>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</si>
  <si>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</si>
  <si>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</si>
  <si>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</si>
  <si>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</si>
  <si>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</si>
  <si>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</si>
  <si>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</si>
  <si>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</si>
  <si>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</si>
  <si>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</si>
  <si>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</si>
  <si>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</si>
  <si>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</si>
  <si>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</si>
  <si>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</si>
  <si>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</si>
  <si>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</si>
  <si>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</si>
  <si>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</si>
  <si>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</si>
  <si>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</si>
  <si>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</si>
  <si>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</si>
  <si>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</si>
  <si>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</si>
  <si>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</si>
  <si>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</si>
  <si>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</si>
  <si>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</si>
  <si>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</si>
  <si>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</si>
  <si>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</si>
  <si>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</si>
  <si>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</si>
  <si>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</si>
  <si>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</si>
  <si>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</si>
  <si>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</si>
  <si>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</si>
  <si>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</si>
  <si>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</si>
  <si>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</si>
  <si>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</si>
  <si>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</si>
  <si>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</si>
  <si>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</si>
  <si>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</si>
  <si>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</si>
  <si>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</si>
  <si>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</si>
  <si>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</si>
  <si>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</si>
  <si>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</si>
  <si>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</si>
  <si>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</si>
  <si>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</si>
  <si>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</si>
  <si>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</si>
  <si>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</si>
  <si>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</si>
  <si>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</si>
  <si>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</si>
  <si>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</si>
  <si>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</si>
  <si>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</si>
  <si>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</si>
  <si>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</si>
  <si>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</si>
  <si>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</si>
  <si>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</si>
  <si>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</si>
  <si>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</si>
  <si>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</si>
  <si>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</si>
  <si>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</si>
  <si>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</si>
  <si>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</si>
  <si>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</si>
  <si>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</si>
  <si>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</si>
  <si>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</si>
  <si>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</si>
  <si>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</si>
  <si>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</si>
  <si>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</si>
  <si>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</si>
  <si>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</si>
  <si>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</si>
  <si>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</si>
  <si>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</si>
  <si>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</si>
  <si>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</si>
  <si>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</si>
  <si>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</si>
  <si>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</si>
  <si>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</si>
  <si>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</si>
  <si>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</si>
  <si>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</si>
  <si>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</si>
  <si>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</si>
  <si>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</si>
  <si>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</si>
  <si>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</si>
  <si>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</si>
  <si>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</si>
  <si>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</si>
  <si>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</si>
  <si>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</si>
  <si>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</si>
  <si>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</si>
  <si>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</si>
  <si>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</si>
  <si>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</si>
  <si>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</si>
  <si>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</si>
  <si>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</si>
  <si>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</si>
  <si>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</si>
  <si>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</si>
  <si>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</si>
  <si>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</si>
  <si>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</si>
  <si>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</si>
  <si>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</si>
  <si>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</si>
  <si>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</si>
  <si>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</si>
  <si>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</si>
  <si>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</si>
  <si>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</si>
  <si>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</si>
  <si>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</si>
  <si>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</si>
  <si>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</si>
  <si>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</si>
  <si>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</si>
  <si>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</si>
  <si>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</si>
  <si>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</si>
  <si>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</si>
  <si>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</si>
  <si>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</si>
  <si>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</si>
  <si>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</si>
  <si>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</si>
  <si>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</si>
  <si>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</si>
  <si>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</si>
  <si>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</si>
  <si>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</si>
  <si>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</si>
  <si>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</si>
  <si>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</si>
  <si>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</si>
  <si>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</si>
  <si>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</si>
  <si>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</si>
  <si>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</si>
  <si>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</si>
  <si>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</si>
  <si>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</si>
  <si>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</si>
  <si>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</si>
  <si>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</si>
  <si>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</si>
  <si>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</si>
  <si>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</si>
  <si>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</si>
  <si>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</si>
  <si>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</si>
  <si>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</si>
  <si>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</si>
  <si>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</si>
  <si>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</si>
  <si>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</si>
  <si>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</si>
  <si>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</si>
  <si>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</si>
  <si>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</si>
  <si>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</si>
  <si>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</si>
  <si>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</si>
  <si>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</si>
  <si>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</si>
  <si>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</si>
  <si>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</si>
  <si>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</si>
  <si>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</si>
  <si>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</si>
  <si>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</si>
  <si>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</si>
  <si>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</si>
  <si>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</si>
  <si>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</si>
  <si>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</si>
  <si>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</si>
  <si>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</si>
  <si>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</si>
  <si>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</si>
  <si>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</si>
  <si>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</si>
  <si>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</si>
  <si>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</si>
  <si>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</si>
  <si>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</si>
  <si>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</si>
  <si>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</si>
  <si>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</si>
  <si>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</si>
  <si>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</si>
  <si>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</si>
  <si>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</si>
  <si>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</si>
  <si>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</si>
  <si>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</si>
  <si>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</si>
  <si>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</si>
  <si>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</si>
  <si>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</si>
  <si>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</si>
  <si>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</si>
  <si>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</si>
  <si>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</si>
  <si>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</si>
  <si>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</si>
  <si>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</si>
  <si>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</si>
  <si>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</si>
  <si>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</si>
  <si>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</si>
  <si>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</si>
  <si>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</si>
  <si>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</si>
  <si>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</si>
  <si>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</si>
  <si>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</si>
  <si>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</si>
  <si>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</si>
  <si>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</si>
  <si>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</si>
  <si>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</si>
  <si>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</si>
  <si>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</si>
  <si>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</si>
  <si>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</si>
  <si>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</si>
  <si>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</si>
  <si>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</si>
  <si>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</si>
  <si>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</si>
  <si>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</si>
  <si>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</si>
  <si>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</si>
  <si>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</si>
  <si>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</si>
  <si>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</si>
  <si>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</si>
  <si>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</si>
  <si>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</si>
  <si>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</si>
  <si>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</si>
  <si>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</si>
  <si>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</si>
  <si>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</si>
  <si>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</si>
  <si>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</si>
  <si>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</si>
  <si>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</si>
  <si>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</si>
  <si>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</si>
  <si>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</si>
  <si>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</si>
  <si>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</si>
  <si>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</si>
  <si>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</si>
  <si>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</si>
  <si>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</si>
  <si>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</si>
  <si>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</si>
  <si>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</si>
  <si>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</si>
  <si>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</si>
  <si>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</si>
  <si>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</si>
  <si>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</si>
  <si>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</si>
  <si>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</si>
  <si>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</si>
  <si>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</si>
  <si>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</si>
  <si>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</si>
  <si>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</si>
  <si>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</si>
  <si>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</si>
  <si>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</si>
  <si>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</si>
  <si>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</si>
  <si>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</si>
  <si>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</si>
  <si>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</si>
  <si>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</si>
  <si>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</si>
  <si>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</si>
  <si>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</si>
  <si>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</si>
  <si>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</si>
  <si>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</si>
  <si>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</si>
  <si>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</si>
  <si>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</si>
  <si>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</si>
  <si>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</si>
  <si>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</si>
  <si>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</si>
  <si>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</si>
  <si>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</si>
  <si>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</si>
  <si>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</si>
  <si>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</si>
  <si>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</si>
  <si>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</si>
  <si>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</si>
  <si>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</si>
  <si>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</si>
  <si>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</si>
  <si>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</si>
  <si>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</si>
  <si>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</si>
  <si>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</si>
  <si>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</si>
  <si>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</si>
  <si>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</si>
  <si>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</si>
  <si>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</si>
  <si>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</si>
  <si>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</si>
  <si>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</si>
  <si>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</si>
  <si>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</si>
  <si>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</si>
  <si>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</si>
  <si>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</si>
  <si>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</si>
  <si>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</si>
  <si>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</si>
  <si>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</si>
  <si>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</si>
  <si>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</si>
  <si>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</si>
  <si>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</si>
  <si>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</si>
  <si>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</si>
  <si>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</si>
  <si>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</si>
  <si>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</si>
  <si>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</si>
  <si>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</si>
  <si>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</si>
  <si>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</si>
  <si>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</si>
  <si>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</si>
  <si>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</si>
  <si>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</si>
  <si>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</si>
  <si>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</si>
  <si>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</si>
  <si>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</si>
  <si>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</si>
  <si>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</si>
  <si>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</si>
  <si>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</si>
  <si>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</si>
  <si>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</si>
  <si>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</si>
  <si>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</si>
  <si>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</si>
  <si>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</si>
  <si>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</si>
  <si>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</si>
  <si>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</si>
  <si>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</si>
  <si>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</si>
  <si>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</si>
  <si>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</si>
  <si>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</si>
  <si>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</si>
  <si>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</si>
  <si>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</si>
  <si>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</si>
  <si>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</si>
  <si>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</si>
  <si>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</si>
  <si>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</si>
  <si>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</si>
  <si>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</si>
  <si>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</si>
  <si>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</si>
  <si>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</si>
  <si>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</si>
  <si>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</si>
  <si>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</si>
  <si>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</si>
  <si>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</si>
  <si>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</si>
  <si>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</si>
  <si>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</si>
  <si>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</si>
  <si>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</si>
  <si>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</si>
  <si>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</si>
  <si>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</si>
  <si>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</si>
  <si>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</si>
  <si>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</si>
  <si>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</si>
  <si>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</si>
  <si>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</si>
  <si>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</si>
  <si>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</si>
  <si>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</si>
  <si>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</si>
  <si>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</si>
  <si>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</si>
  <si>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</si>
  <si>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</si>
  <si>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</si>
  <si>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</si>
  <si>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</si>
  <si>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</si>
  <si>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</si>
  <si>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</si>
  <si>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</si>
  <si>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</si>
  <si>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</si>
  <si>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</si>
  <si>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</si>
  <si>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</si>
  <si>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</si>
  <si>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</si>
  <si>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</si>
  <si>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</si>
  <si>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</si>
  <si>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</si>
  <si>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</si>
  <si>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</si>
  <si>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</si>
  <si>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</si>
  <si>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</si>
  <si>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</si>
  <si>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</si>
  <si>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</si>
  <si>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</si>
  <si>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</si>
  <si>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</si>
  <si>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</si>
  <si>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</si>
  <si>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</si>
  <si>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</si>
  <si>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</si>
  <si>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</si>
  <si>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</si>
  <si>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</si>
  <si>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</si>
  <si>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</si>
  <si>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</si>
  <si>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</si>
  <si>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</si>
  <si>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</si>
  <si>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</si>
  <si>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</si>
  <si>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</si>
  <si>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</si>
  <si>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</si>
  <si>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</si>
  <si>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</si>
  <si>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</si>
  <si>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</si>
  <si>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</si>
  <si>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</si>
  <si>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</si>
  <si>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</si>
  <si>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</si>
  <si>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</si>
  <si>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</si>
  <si>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</si>
  <si>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</si>
  <si>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</si>
  <si>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</si>
  <si>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</si>
  <si>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</si>
  <si>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</si>
  <si>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</si>
  <si>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</si>
  <si>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</si>
  <si>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</si>
  <si>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</si>
  <si>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</si>
  <si>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</si>
  <si>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</si>
  <si>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</si>
  <si>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</si>
  <si>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</si>
  <si>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</si>
  <si>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</si>
  <si>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</si>
  <si>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</si>
  <si>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</si>
  <si>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</si>
  <si>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</si>
  <si>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</si>
  <si>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</si>
  <si>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</si>
  <si>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</si>
  <si>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</si>
  <si>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</si>
  <si>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</si>
  <si>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</si>
  <si>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</si>
  <si>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</si>
  <si>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</si>
  <si>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</si>
  <si>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</si>
  <si>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</si>
  <si>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</si>
  <si>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</si>
  <si>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</si>
  <si>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</si>
  <si>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</si>
  <si>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</si>
  <si>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</si>
  <si>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</si>
  <si>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</si>
  <si>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</si>
  <si>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</si>
  <si>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</si>
  <si>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</si>
  <si>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</si>
  <si>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</si>
  <si>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</si>
  <si>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</si>
  <si>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</si>
  <si>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</si>
  <si>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</si>
  <si>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</si>
  <si>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</si>
  <si>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</si>
  <si>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</si>
  <si>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</si>
  <si>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</si>
  <si>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</si>
  <si>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</si>
  <si>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</si>
  <si>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</si>
  <si>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</si>
  <si>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</si>
  <si>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</si>
  <si>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</si>
  <si>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</si>
  <si>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</si>
  <si>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</si>
  <si>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</si>
  <si>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</si>
  <si>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</si>
  <si>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</si>
  <si>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</si>
  <si>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</si>
  <si>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</si>
  <si>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</si>
  <si>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</si>
  <si>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</si>
  <si>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</si>
  <si>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</si>
  <si>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</si>
  <si>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</si>
  <si>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</si>
  <si>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</si>
  <si>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</si>
  <si>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</si>
  <si>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</si>
  <si>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</si>
  <si>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</si>
  <si>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</si>
  <si>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</si>
  <si>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</si>
  <si>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</si>
  <si>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</si>
  <si>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</si>
  <si>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</si>
  <si>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</si>
  <si>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</si>
  <si>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</si>
  <si>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</si>
  <si>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</si>
  <si>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</si>
  <si>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</si>
  <si>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</si>
  <si>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</si>
  <si>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</si>
  <si>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</si>
  <si>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</si>
  <si>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</si>
  <si>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</si>
  <si>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</si>
  <si>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</si>
  <si>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</si>
  <si>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</si>
  <si>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</si>
  <si>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</si>
  <si>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</si>
  <si>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</si>
  <si>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</si>
  <si>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</si>
  <si>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</si>
  <si>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</si>
  <si>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</si>
  <si>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</si>
  <si>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</si>
  <si>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</si>
  <si>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</si>
  <si>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</si>
  <si>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</si>
  <si>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</si>
  <si>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</si>
  <si>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</si>
  <si>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</si>
  <si>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</si>
  <si>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</si>
  <si>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</si>
  <si>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</si>
  <si>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</si>
  <si>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</si>
  <si>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</si>
  <si>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</si>
  <si>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</si>
  <si>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</si>
  <si>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</si>
  <si>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</si>
  <si>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</si>
  <si>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</si>
  <si>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</si>
  <si>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</si>
  <si>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</si>
  <si>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</si>
  <si>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</si>
  <si>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</si>
  <si>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</si>
  <si>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</si>
  <si>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</si>
  <si>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</si>
  <si>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</si>
  <si>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</si>
  <si>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</si>
  <si>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</si>
  <si>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</si>
  <si>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</si>
  <si>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</si>
  <si>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</si>
  <si>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</si>
  <si>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</si>
  <si>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</si>
  <si>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</si>
  <si>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</si>
  <si>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</si>
  <si>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</si>
  <si>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</si>
  <si>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</si>
  <si>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</si>
  <si>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</si>
  <si>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</si>
  <si>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</si>
  <si>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</si>
  <si>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</si>
  <si>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</si>
  <si>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</si>
  <si>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</si>
  <si>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</si>
  <si>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</si>
  <si>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</si>
  <si>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</si>
  <si>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</si>
  <si>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</si>
  <si>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</si>
  <si>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</si>
  <si>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</si>
  <si>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</si>
  <si>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</si>
  <si>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</si>
  <si>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</si>
  <si>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</si>
  <si>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</si>
  <si>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</si>
  <si>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</si>
  <si>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</si>
  <si>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</si>
  <si>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</si>
  <si>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</si>
  <si>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</si>
  <si>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</si>
  <si>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</si>
  <si>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</si>
  <si>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</si>
  <si>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</si>
  <si>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</si>
  <si>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</si>
  <si>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</si>
  <si>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</si>
  <si>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</si>
  <si>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</si>
  <si>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</si>
  <si>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</si>
  <si>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</si>
  <si>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</si>
  <si>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</si>
  <si>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</si>
  <si>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</si>
  <si>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</si>
  <si>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</si>
  <si>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</si>
  <si>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</si>
  <si>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</si>
  <si>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</si>
  <si>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</si>
  <si>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</si>
  <si>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</si>
  <si>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</si>
  <si>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</si>
  <si>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</si>
  <si>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</si>
  <si>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</si>
  <si>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</si>
  <si>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</si>
  <si>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</si>
  <si>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</si>
  <si>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</si>
  <si>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</si>
  <si>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</si>
  <si>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</si>
  <si>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</si>
  <si>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</si>
  <si>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</si>
  <si>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</si>
  <si>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</si>
  <si>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</si>
  <si>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</si>
  <si>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</si>
  <si>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</si>
  <si>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</si>
  <si>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</si>
  <si>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</si>
  <si>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</si>
  <si>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</si>
  <si>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</si>
  <si>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</si>
  <si>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</si>
  <si>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</si>
  <si>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</si>
  <si>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</si>
  <si>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</si>
  <si>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</si>
  <si>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</si>
  <si>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</si>
  <si>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</si>
  <si>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</si>
  <si>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</si>
  <si>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</si>
  <si>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</si>
  <si>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</si>
  <si>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</si>
  <si>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</si>
  <si>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</si>
  <si>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</si>
  <si>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</si>
  <si>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</si>
  <si>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</si>
  <si>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</si>
  <si>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</si>
  <si>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</si>
  <si>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</si>
  <si>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</si>
  <si>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</si>
  <si>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</si>
  <si>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</si>
  <si>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</si>
  <si>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</si>
  <si>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</si>
  <si>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</si>
  <si>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</si>
  <si>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</si>
  <si>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</si>
  <si>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</si>
  <si>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</si>
  <si>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</si>
  <si>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</si>
  <si>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</si>
  <si>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</si>
  <si>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</si>
  <si>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</si>
  <si>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</si>
  <si>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</si>
  <si>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</si>
  <si>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</si>
  <si>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</si>
  <si>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</si>
  <si>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</si>
  <si>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</si>
  <si>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</si>
  <si>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</si>
  <si>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</si>
  <si>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</si>
  <si>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</si>
  <si>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</si>
  <si>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</si>
  <si>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</si>
  <si>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</si>
  <si>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</si>
  <si>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</si>
  <si>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</si>
  <si>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</si>
  <si>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</si>
  <si>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</si>
  <si>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</si>
  <si>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</si>
  <si>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</si>
  <si>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</si>
  <si>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</si>
  <si>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</si>
  <si>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</si>
  <si>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</si>
  <si>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</si>
  <si>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</si>
  <si>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</si>
  <si>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</si>
  <si>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</si>
  <si>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</si>
  <si>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</si>
  <si>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</si>
  <si>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</si>
  <si>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</si>
  <si>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</si>
  <si>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</si>
  <si>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</si>
  <si>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</si>
  <si>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</si>
  <si>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</si>
  <si>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</si>
  <si>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</si>
  <si>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</si>
  <si>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</si>
  <si>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</si>
  <si>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</si>
  <si>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</si>
  <si>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</si>
  <si>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</si>
  <si>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</si>
  <si>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</si>
  <si>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</si>
  <si>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</si>
  <si>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</si>
  <si>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</si>
  <si>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</si>
  <si>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</si>
  <si>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</si>
  <si>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</si>
  <si>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</si>
  <si>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</si>
  <si>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</si>
  <si>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</si>
  <si>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</si>
  <si>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</si>
  <si>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</si>
  <si>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</si>
  <si>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</si>
  <si>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</si>
  <si>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</si>
  <si>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</si>
  <si>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</si>
  <si>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</si>
  <si>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</si>
  <si>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</si>
  <si>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</si>
  <si>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</si>
  <si>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</si>
  <si>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</si>
  <si>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</si>
  <si>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</si>
  <si>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</si>
  <si>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</si>
  <si>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</si>
  <si>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</si>
  <si>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</si>
  <si>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</si>
  <si>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</si>
  <si>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</si>
  <si>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</si>
  <si>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</si>
  <si>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</si>
  <si>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</si>
  <si>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</si>
  <si>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</si>
  <si>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</si>
  <si>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</si>
  <si>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</si>
  <si>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</si>
  <si>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</si>
  <si>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</si>
  <si>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</si>
  <si>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</si>
  <si>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</si>
  <si>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</si>
  <si>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</si>
  <si>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</si>
  <si>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</si>
  <si>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</si>
  <si>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</si>
  <si>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</si>
  <si>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</si>
  <si>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</si>
  <si>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</si>
  <si>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</si>
  <si>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</si>
  <si>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</si>
  <si>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</si>
  <si>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</si>
  <si>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</si>
  <si>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</si>
  <si>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</si>
  <si>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</si>
  <si>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</si>
  <si>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</si>
  <si>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</si>
  <si>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</si>
  <si>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</si>
  <si>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</si>
  <si>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</si>
  <si>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</si>
  <si>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</si>
  <si>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</si>
  <si>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</si>
  <si>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</si>
  <si>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</si>
  <si>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</si>
  <si>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</si>
  <si>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</si>
  <si>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</si>
  <si>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</si>
  <si>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</si>
  <si>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</si>
  <si>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</si>
  <si>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</si>
  <si>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</si>
  <si>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</si>
  <si>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</si>
  <si>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</si>
  <si>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</si>
  <si>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</si>
  <si>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</si>
  <si>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</si>
  <si>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</si>
  <si>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</si>
  <si>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</si>
  <si>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</si>
  <si>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</si>
  <si>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</si>
  <si>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</si>
  <si>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</si>
  <si>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</si>
  <si>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</si>
  <si>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</si>
  <si>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</si>
  <si>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</si>
  <si>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</si>
  <si>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</si>
  <si>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</si>
  <si>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</si>
  <si>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</si>
  <si>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</si>
  <si>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</si>
  <si>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</si>
  <si>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</si>
  <si>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</si>
  <si>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</si>
  <si>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</si>
  <si>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</si>
  <si>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</si>
  <si>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</si>
  <si>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</si>
  <si>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</si>
  <si>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</si>
  <si>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</si>
  <si>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</si>
  <si>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</si>
  <si>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</si>
  <si>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</si>
  <si>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</si>
  <si>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</si>
  <si>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</si>
  <si>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</si>
  <si>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</si>
  <si>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</si>
  <si>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</si>
  <si>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</si>
  <si>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</si>
  <si>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</si>
  <si>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</si>
  <si>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</si>
  <si>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</si>
  <si>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</si>
  <si>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</si>
  <si>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</si>
  <si>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</si>
  <si>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</si>
  <si>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</si>
  <si>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</si>
  <si>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</si>
  <si>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</si>
  <si>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</si>
  <si>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</si>
  <si>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</si>
  <si>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</si>
  <si>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</si>
  <si>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</si>
  <si>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</si>
  <si>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</si>
  <si>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</si>
  <si>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</si>
  <si>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</si>
  <si>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</si>
  <si>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</si>
  <si>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</si>
  <si>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</si>
  <si>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</si>
  <si>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</si>
  <si>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</si>
  <si>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</si>
  <si>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</si>
  <si>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</si>
  <si>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</si>
  <si>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</si>
  <si>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</si>
  <si>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</si>
  <si>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</si>
  <si>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</si>
  <si>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</si>
  <si>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</si>
  <si>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</si>
  <si>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</si>
  <si>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</si>
  <si>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</si>
  <si>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</si>
  <si>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</si>
  <si>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</si>
  <si>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</si>
  <si>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</si>
  <si>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</si>
  <si>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</si>
  <si>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</si>
  <si>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</si>
  <si>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</si>
  <si>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</si>
  <si>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</si>
  <si>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</si>
  <si>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</si>
  <si>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</si>
  <si>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</si>
  <si>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</si>
  <si>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</si>
  <si>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</si>
  <si>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</si>
  <si>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</si>
  <si>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</si>
  <si>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</si>
  <si>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</si>
  <si>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</si>
  <si>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</si>
  <si>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</si>
  <si>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</si>
  <si>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</si>
  <si>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</si>
  <si>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</si>
  <si>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</si>
  <si>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</si>
  <si>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</si>
  <si>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</si>
  <si>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</si>
  <si>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</si>
  <si>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</si>
  <si>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</si>
  <si>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</si>
  <si>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</si>
  <si>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</si>
  <si>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</si>
  <si>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</si>
  <si>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</si>
  <si>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</si>
  <si>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</si>
  <si>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</si>
  <si>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</si>
  <si>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</si>
  <si>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</si>
  <si>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</si>
  <si>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</si>
  <si>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</si>
  <si>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</si>
  <si>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</si>
  <si>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</si>
  <si>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</si>
  <si>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</si>
  <si>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</si>
  <si>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</si>
  <si>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</si>
  <si>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</si>
  <si>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</si>
  <si>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</si>
  <si>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</si>
  <si>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</si>
  <si>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</si>
  <si>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</si>
  <si>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</si>
  <si>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</si>
  <si>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</si>
  <si>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</si>
  <si>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</si>
  <si>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</si>
  <si>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</si>
  <si>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</si>
  <si>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</si>
  <si>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</si>
  <si>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</si>
  <si>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</si>
  <si>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</si>
  <si>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</si>
  <si>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</si>
  <si>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</si>
  <si>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</si>
  <si>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</si>
  <si>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</si>
  <si>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</si>
  <si>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</si>
  <si>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</si>
  <si>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</si>
  <si>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</si>
  <si>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</si>
  <si>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</si>
  <si>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</si>
  <si>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</si>
  <si>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</si>
  <si>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</si>
  <si>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</si>
  <si>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</si>
  <si>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</si>
  <si>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</si>
  <si>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</si>
  <si>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</si>
  <si>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</si>
  <si>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</si>
  <si>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</si>
  <si>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</si>
  <si>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</si>
  <si>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</si>
  <si>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</si>
  <si>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</si>
  <si>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</si>
  <si>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</si>
  <si>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</si>
  <si>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</si>
  <si>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</si>
  <si>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</si>
  <si>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</si>
  <si>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</si>
  <si>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</si>
  <si>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</si>
  <si>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</si>
  <si>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</si>
  <si>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</si>
  <si>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</si>
  <si>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</si>
  <si>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</si>
  <si>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</si>
  <si>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</si>
  <si>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</si>
  <si>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</si>
  <si>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</si>
  <si>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</si>
  <si>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</si>
  <si>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</si>
  <si>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</si>
  <si>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</si>
  <si>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</si>
  <si>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</si>
  <si>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</si>
  <si>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</si>
  <si>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</si>
  <si>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</si>
  <si>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</si>
  <si>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</si>
  <si>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</si>
  <si>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</si>
  <si>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</si>
  <si>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</si>
  <si>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</si>
  <si>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</si>
  <si>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</si>
  <si>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</si>
  <si>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</si>
  <si>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</si>
  <si>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</si>
  <si>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</si>
  <si>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</si>
  <si>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</si>
  <si>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</si>
  <si>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</si>
  <si>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</si>
  <si>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</si>
  <si>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</si>
  <si>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</si>
  <si>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</si>
  <si>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</si>
  <si>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</si>
  <si>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</si>
  <si>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</si>
  <si>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</si>
  <si>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</si>
  <si>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</si>
  <si>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</si>
  <si>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</si>
  <si>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</si>
  <si>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</si>
  <si>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</si>
  <si>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</si>
  <si>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</si>
  <si>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</si>
  <si>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</si>
  <si>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</si>
  <si>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</si>
  <si>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</si>
  <si>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</si>
  <si>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</si>
  <si>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</si>
  <si>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</si>
  <si>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</si>
  <si>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</si>
  <si>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</si>
  <si>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</si>
  <si>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</si>
  <si>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</si>
  <si>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</si>
  <si>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</si>
  <si>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</si>
  <si>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</si>
  <si>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</si>
  <si>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</si>
  <si>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</si>
  <si>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</si>
  <si>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</si>
  <si>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</si>
  <si>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</si>
  <si>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</si>
  <si>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</si>
  <si>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</si>
  <si>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</si>
  <si>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</si>
  <si>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</si>
  <si>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</si>
  <si>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</si>
  <si>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</si>
  <si>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</si>
  <si>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</si>
  <si>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</si>
  <si>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</si>
  <si>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</si>
  <si>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</si>
  <si>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</si>
  <si>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</si>
  <si>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</si>
  <si>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</si>
  <si>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</si>
  <si>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</si>
  <si>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</si>
  <si>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</si>
  <si>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</si>
  <si>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</si>
  <si>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</si>
  <si>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</si>
  <si>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</si>
  <si>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</si>
  <si>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</si>
  <si>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</si>
  <si>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</si>
  <si>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</si>
  <si>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</si>
  <si>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</si>
  <si>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</si>
  <si>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</si>
  <si>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</si>
  <si>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</si>
  <si>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</si>
  <si>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</si>
  <si>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</si>
  <si>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</si>
  <si>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</si>
  <si>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</si>
  <si>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</si>
  <si>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</si>
  <si>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</si>
  <si>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</si>
  <si>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</si>
  <si>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</si>
  <si>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</si>
  <si>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</si>
  <si>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</si>
  <si>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</si>
  <si>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</si>
  <si>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</si>
  <si>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</si>
  <si>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</si>
  <si>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</si>
  <si>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</si>
  <si>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</si>
  <si>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</si>
  <si>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</si>
  <si>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</si>
  <si>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</si>
  <si>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</si>
  <si>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</si>
  <si>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</si>
  <si>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</si>
  <si>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</si>
  <si>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</si>
  <si>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</si>
  <si>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</si>
  <si>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</si>
  <si>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</si>
  <si>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</si>
  <si>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</si>
  <si>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</si>
  <si>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</si>
  <si>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</si>
  <si>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</si>
  <si>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</si>
  <si>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</si>
  <si>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</si>
  <si>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</si>
  <si>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</si>
  <si>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</si>
  <si>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</si>
  <si>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</si>
  <si>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</si>
  <si>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</si>
  <si>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</si>
  <si>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</si>
  <si>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</si>
  <si>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</si>
  <si>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</si>
  <si>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</si>
  <si>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</si>
  <si>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</si>
  <si>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</si>
  <si>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</si>
  <si>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</si>
  <si>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</si>
  <si>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</si>
  <si>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</si>
  <si>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</si>
  <si>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</si>
  <si>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</si>
  <si>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</si>
  <si>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</si>
  <si>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</si>
  <si>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</si>
  <si>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</si>
  <si>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</si>
  <si>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</si>
  <si>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</si>
  <si>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</si>
  <si>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</si>
  <si>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</si>
  <si>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</si>
  <si>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</si>
  <si>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</si>
  <si>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</si>
  <si>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</si>
  <si>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</si>
  <si>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</si>
  <si>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</si>
  <si>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</si>
  <si>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</si>
  <si>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</si>
  <si>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</si>
  <si>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</si>
  <si>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</si>
  <si>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</si>
  <si>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</si>
  <si>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</si>
  <si>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</si>
  <si>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</si>
  <si>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</si>
  <si>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</si>
  <si>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</si>
  <si>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</si>
  <si>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</si>
  <si>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</si>
  <si>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</si>
  <si>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</si>
  <si>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</si>
  <si>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</si>
  <si>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</si>
  <si>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</si>
  <si>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</si>
  <si>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</si>
  <si>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</si>
  <si>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</si>
  <si>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</si>
  <si>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</si>
  <si>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</si>
  <si>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</si>
  <si>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</si>
  <si>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</si>
  <si>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</si>
  <si>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</si>
  <si>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</si>
  <si>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</si>
  <si>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</si>
  <si>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</si>
  <si>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</si>
  <si>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</si>
  <si>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</si>
  <si>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</si>
  <si>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</si>
  <si>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</si>
  <si>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</si>
  <si>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</si>
  <si>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</si>
  <si>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</si>
  <si>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</si>
  <si>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</si>
  <si>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</si>
  <si>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</si>
  <si>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</si>
  <si>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</si>
  <si>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</si>
  <si>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</si>
  <si>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</si>
  <si>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</si>
  <si>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</si>
  <si>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</si>
  <si>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</si>
  <si>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</si>
  <si>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</si>
  <si>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</si>
  <si>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</si>
  <si>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</si>
  <si>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</si>
  <si>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</si>
  <si>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</si>
  <si>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</si>
  <si>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</si>
  <si>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</si>
  <si>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</si>
  <si>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</si>
  <si>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</si>
  <si>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</si>
  <si>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</si>
  <si>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</si>
  <si>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</si>
  <si>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</si>
  <si>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</si>
  <si>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</si>
  <si>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</si>
  <si>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</si>
  <si>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</si>
  <si>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</si>
  <si>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</si>
  <si>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</si>
  <si>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</si>
  <si>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</si>
  <si>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</si>
  <si>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</si>
  <si>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</si>
  <si>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</si>
  <si>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</si>
  <si>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</si>
  <si>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</si>
  <si>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</si>
  <si>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</si>
  <si>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</si>
  <si>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</si>
  <si>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</si>
  <si>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</si>
  <si>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</si>
  <si>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</si>
  <si>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</si>
  <si>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</si>
  <si>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</si>
  <si>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</si>
  <si>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</si>
  <si>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</si>
  <si>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</si>
  <si>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</si>
  <si>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</si>
  <si>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</si>
  <si>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</si>
  <si>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</si>
  <si>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</si>
  <si>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</si>
  <si>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</si>
  <si>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</si>
  <si>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</si>
  <si>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</si>
  <si>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</si>
  <si>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</si>
  <si>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</si>
  <si>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</si>
  <si>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</si>
  <si>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</si>
  <si>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</si>
  <si>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</si>
  <si>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</si>
  <si>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</si>
  <si>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</si>
  <si>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</si>
  <si>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</si>
  <si>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</si>
  <si>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</si>
  <si>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</si>
  <si>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</si>
  <si>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</si>
  <si>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</si>
  <si>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</si>
  <si>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</si>
  <si>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</si>
  <si>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</si>
  <si>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</si>
  <si>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</si>
  <si>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</si>
  <si>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</si>
  <si>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</si>
  <si>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</si>
  <si>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</si>
  <si>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</si>
  <si>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</si>
  <si>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</si>
  <si>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</si>
  <si>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</si>
  <si>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</si>
  <si>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</si>
  <si>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</si>
  <si>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</si>
  <si>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</si>
  <si>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</si>
  <si>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</si>
  <si>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</si>
  <si>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</si>
  <si>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</si>
  <si>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</si>
  <si>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</si>
  <si>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</si>
  <si>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</si>
  <si>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</si>
  <si>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</si>
  <si>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</si>
  <si>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</si>
  <si>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</si>
  <si>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</si>
  <si>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</si>
  <si>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</si>
  <si>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</si>
  <si>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</si>
  <si>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</si>
  <si>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</si>
  <si>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</si>
  <si>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</si>
  <si>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</si>
  <si>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</si>
  <si>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</si>
  <si>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</si>
  <si>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</si>
  <si>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</si>
  <si>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</si>
  <si>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</si>
  <si>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</si>
  <si>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</si>
  <si>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</si>
  <si>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</si>
  <si>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</si>
  <si>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</si>
  <si>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</si>
  <si>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</si>
  <si>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</si>
  <si>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</si>
  <si>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</si>
  <si>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</si>
  <si>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</si>
  <si>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</si>
  <si>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</si>
  <si>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</si>
  <si>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</si>
  <si>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</si>
  <si>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</si>
  <si>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</si>
  <si>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</si>
  <si>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</si>
  <si>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</si>
  <si>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</si>
  <si>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</si>
  <si>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</si>
  <si>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</si>
  <si>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</si>
  <si>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</si>
  <si>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</si>
  <si>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</si>
  <si>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</si>
  <si>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</si>
  <si>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</si>
  <si>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</si>
  <si>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</si>
  <si>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</si>
  <si>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</si>
  <si>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</si>
  <si>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</si>
  <si>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</si>
  <si>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</si>
  <si>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</si>
  <si>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</si>
  <si>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</si>
  <si>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</si>
  <si>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</si>
  <si>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</si>
  <si>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</si>
  <si>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</si>
  <si>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</si>
  <si>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</si>
  <si>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</si>
  <si>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</si>
  <si>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</si>
  <si>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</si>
  <si>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</si>
  <si>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</si>
  <si>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</si>
  <si>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</si>
  <si>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</si>
  <si>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</si>
  <si>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</si>
  <si>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</si>
  <si>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</si>
  <si>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</si>
  <si>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</si>
  <si>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</si>
  <si>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</si>
  <si>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</si>
  <si>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</si>
  <si>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</si>
  <si>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</si>
  <si>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</si>
  <si>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</si>
  <si>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</si>
  <si>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</si>
  <si>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</si>
  <si>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</si>
  <si>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</si>
  <si>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</si>
  <si>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</si>
  <si>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</si>
  <si>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</si>
  <si>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</si>
  <si>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</si>
  <si>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</si>
  <si>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</si>
  <si>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</si>
  <si>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</si>
  <si>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</si>
  <si>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</si>
  <si>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</si>
  <si>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</si>
  <si>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</si>
  <si>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</si>
  <si>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</si>
  <si>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</si>
  <si>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</si>
  <si>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</si>
  <si>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</si>
  <si>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</si>
  <si>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</si>
  <si>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</si>
  <si>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</si>
  <si>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</si>
  <si>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</si>
  <si>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</si>
  <si>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</si>
  <si>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</si>
  <si>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</si>
  <si>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</si>
  <si>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</si>
  <si>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</si>
  <si>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</si>
  <si>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</si>
  <si>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</si>
  <si>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</si>
  <si>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</si>
  <si>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</si>
  <si>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</si>
  <si>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</si>
  <si>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</si>
  <si>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</si>
  <si>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</si>
  <si>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</si>
  <si>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</si>
  <si>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</si>
  <si>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</si>
  <si>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</si>
  <si>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</si>
  <si>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</si>
  <si>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</si>
  <si>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</si>
  <si>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</si>
  <si>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</si>
  <si>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</si>
  <si>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</si>
  <si>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</si>
  <si>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</si>
  <si>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</si>
  <si>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</si>
  <si>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</si>
  <si>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</si>
  <si>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</si>
  <si>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</si>
  <si>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</si>
  <si>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</si>
  <si>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</si>
  <si>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</si>
  <si>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</si>
  <si>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</si>
  <si>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</si>
  <si>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</si>
  <si>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</si>
  <si>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</si>
  <si>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</si>
  <si>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</si>
  <si>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</si>
  <si>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</si>
  <si>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</si>
  <si>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</si>
  <si>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</si>
  <si>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</si>
  <si>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</si>
  <si>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</si>
  <si>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</si>
  <si>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</si>
  <si>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</si>
  <si>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</si>
  <si>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</si>
  <si>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</si>
  <si>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</si>
  <si>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</si>
  <si>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</si>
  <si>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</si>
  <si>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</si>
  <si>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</si>
  <si>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</si>
  <si>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</si>
  <si>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</si>
  <si>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</si>
  <si>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</si>
  <si>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</si>
  <si>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</si>
  <si>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</si>
  <si>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</si>
  <si>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</si>
  <si>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</si>
  <si>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</si>
  <si>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</si>
  <si>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</si>
  <si>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</si>
  <si>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</si>
  <si>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</si>
  <si>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</si>
  <si>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</si>
  <si>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</si>
  <si>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</si>
  <si>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</si>
  <si>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</si>
  <si>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</si>
  <si>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</si>
  <si>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</si>
  <si>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</si>
  <si>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</si>
  <si>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</si>
  <si>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</si>
  <si>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</si>
  <si>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</si>
  <si>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</si>
  <si>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</si>
  <si>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</si>
  <si>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</si>
  <si>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</si>
  <si>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</si>
  <si>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</si>
  <si>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</si>
  <si>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</si>
  <si>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</si>
  <si>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</si>
  <si>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</si>
  <si>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</si>
  <si>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</si>
  <si>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</si>
  <si>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</si>
  <si>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</si>
  <si>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</si>
  <si>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</si>
  <si>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</si>
  <si>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</si>
  <si>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</si>
  <si>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</si>
  <si>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</si>
  <si>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</si>
  <si>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</si>
  <si>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</si>
  <si>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</si>
  <si>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</si>
  <si>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</si>
  <si>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</si>
  <si>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</si>
  <si>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</si>
  <si>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</si>
  <si>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</si>
  <si>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</si>
  <si>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</si>
  <si>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</si>
  <si>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</si>
  <si>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</si>
  <si>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</si>
  <si>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</si>
  <si>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</si>
  <si>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</si>
  <si>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</si>
  <si>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</si>
  <si>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</si>
  <si>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</si>
  <si>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</si>
  <si>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</si>
  <si>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</si>
  <si>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</si>
  <si>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</si>
  <si>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</si>
  <si>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</si>
  <si>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</si>
  <si>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</si>
  <si>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</si>
  <si>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</si>
  <si>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</si>
  <si>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</si>
  <si>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</si>
  <si>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</si>
  <si>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</si>
  <si>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</si>
  <si>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</si>
  <si>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</si>
  <si>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</si>
  <si>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</si>
  <si>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</si>
  <si>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</si>
  <si>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</si>
  <si>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</si>
  <si>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</si>
  <si>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</si>
  <si>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</si>
  <si>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</si>
  <si>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</si>
  <si>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</si>
  <si>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</si>
  <si>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</si>
  <si>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</si>
  <si>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</si>
  <si>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</si>
  <si>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</si>
  <si>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</si>
  <si>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</si>
  <si>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</si>
  <si>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</si>
  <si>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</si>
  <si>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</si>
  <si>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</si>
  <si>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</si>
  <si>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</si>
  <si>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</si>
  <si>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</si>
  <si>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</si>
  <si>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</si>
  <si>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</si>
  <si>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</si>
  <si>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</si>
  <si>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</si>
  <si>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</si>
  <si>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</si>
  <si>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</si>
  <si>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</si>
  <si>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</si>
  <si>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</si>
  <si>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</si>
  <si>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</si>
  <si>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</si>
  <si>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</si>
  <si>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</si>
  <si>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</si>
  <si>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</si>
  <si>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</si>
  <si>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</si>
  <si>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</si>
  <si>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</si>
  <si>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</si>
  <si>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</si>
  <si>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</si>
  <si>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</si>
  <si>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</si>
  <si>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</si>
  <si>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</si>
  <si>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</si>
  <si>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</si>
  <si>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</si>
  <si>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</si>
  <si>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</si>
  <si>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</si>
  <si>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</si>
  <si>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</si>
  <si>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</si>
  <si>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</si>
  <si>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</si>
  <si>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</si>
  <si>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</si>
  <si>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</si>
  <si>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</si>
  <si>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</si>
  <si>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</si>
  <si>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</si>
  <si>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</si>
  <si>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</si>
  <si>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</si>
  <si>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</si>
  <si>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</si>
  <si>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</si>
  <si>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</si>
  <si>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</si>
  <si>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</si>
  <si>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</si>
  <si>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</si>
  <si>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</si>
  <si>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</si>
  <si>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</si>
  <si>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</si>
  <si>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</si>
  <si>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</si>
  <si>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</si>
  <si>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</si>
  <si>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</si>
  <si>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</si>
  <si>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</si>
  <si>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</si>
  <si>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</si>
  <si>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</si>
  <si>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</si>
  <si>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</si>
  <si>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</si>
  <si>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</si>
  <si>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</si>
  <si>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</si>
  <si>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</si>
  <si>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</si>
  <si>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</si>
  <si>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</si>
  <si>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</si>
  <si>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</si>
  <si>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</si>
  <si>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</si>
  <si>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</si>
  <si>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</si>
  <si>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</si>
  <si>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</si>
  <si>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</si>
  <si>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</si>
  <si>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</si>
  <si>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</si>
  <si>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</si>
  <si>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</si>
  <si>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</si>
  <si>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</si>
  <si>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</si>
  <si>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</si>
  <si>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</si>
  <si>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</si>
  <si>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</si>
  <si>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</si>
  <si>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</si>
  <si>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</si>
  <si>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</si>
  <si>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</si>
  <si>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</si>
  <si>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</si>
  <si>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</si>
  <si>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</si>
  <si>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</si>
  <si>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</si>
  <si>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</si>
  <si>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</si>
  <si>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</si>
  <si>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</si>
  <si>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</si>
  <si>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</si>
  <si>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</si>
  <si>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</si>
  <si>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</si>
  <si>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</si>
  <si>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</si>
  <si>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</si>
  <si>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</si>
  <si>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</si>
  <si>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</si>
  <si>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</si>
  <si>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</si>
  <si>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</si>
  <si>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</si>
  <si>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</si>
  <si>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</si>
  <si>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</si>
  <si>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</si>
  <si>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</si>
  <si>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</si>
  <si>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</si>
  <si>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</si>
  <si>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</si>
  <si>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</si>
  <si>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</si>
  <si>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</si>
  <si>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</si>
  <si>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</si>
  <si>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</si>
  <si>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</si>
  <si>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</si>
  <si>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</si>
  <si>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</si>
  <si>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</si>
  <si>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</si>
  <si>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</si>
  <si>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</si>
  <si>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</si>
  <si>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</si>
  <si>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</si>
  <si>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</si>
  <si>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</si>
  <si>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</si>
  <si>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</si>
  <si>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</si>
  <si>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</si>
  <si>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</si>
  <si>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</si>
  <si>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</si>
  <si>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</si>
  <si>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</si>
  <si>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</si>
  <si>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</si>
  <si>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</si>
  <si>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</si>
  <si>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</si>
  <si>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</si>
  <si>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</si>
  <si>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</si>
  <si>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</si>
  <si>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</si>
  <si>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</si>
  <si>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</si>
  <si>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</si>
  <si>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</si>
  <si>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</si>
  <si>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</si>
  <si>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</si>
  <si>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</si>
  <si>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</si>
  <si>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</si>
  <si>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</si>
  <si>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</si>
  <si>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</si>
  <si>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</si>
  <si>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</si>
  <si>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</si>
  <si>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</si>
  <si>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</si>
  <si>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</si>
  <si>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</si>
  <si>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</si>
  <si>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</si>
  <si>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</si>
  <si>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</si>
  <si>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</si>
  <si>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</si>
  <si>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</si>
  <si>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</si>
  <si>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</si>
  <si>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</si>
  <si>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</si>
  <si>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</si>
  <si>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</si>
  <si>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</si>
  <si>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</si>
  <si>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</si>
  <si>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</si>
  <si>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</si>
  <si>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</si>
  <si>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</si>
  <si>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</si>
  <si>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</si>
  <si>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</si>
  <si>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</si>
  <si>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</si>
  <si>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</si>
  <si>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</si>
  <si>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</si>
  <si>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</si>
  <si>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</si>
  <si>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</si>
  <si>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</si>
  <si>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</si>
  <si>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</si>
  <si>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</si>
  <si>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</si>
  <si>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</si>
  <si>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</si>
  <si>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</si>
  <si>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</si>
  <si>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</si>
  <si>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</si>
  <si>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</si>
  <si>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</si>
  <si>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</si>
  <si>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</si>
  <si>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</si>
  <si>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</si>
  <si>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</si>
  <si>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</si>
  <si>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</si>
  <si>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</si>
  <si>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</si>
  <si>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</si>
  <si>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</si>
  <si>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</si>
  <si>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</si>
  <si>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</si>
  <si>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</si>
  <si>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</si>
  <si>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</si>
  <si>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</si>
  <si>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</si>
  <si>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</si>
  <si>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</si>
  <si>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</si>
  <si>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</si>
  <si>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</si>
  <si>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</si>
  <si>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</si>
  <si>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</si>
  <si>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</si>
  <si>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</si>
  <si>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</si>
  <si>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</si>
  <si>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</si>
  <si>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</si>
  <si>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</si>
  <si>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</si>
  <si>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</si>
  <si>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</si>
  <si>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</si>
  <si>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</si>
  <si>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</si>
  <si>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</si>
  <si>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</si>
  <si>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</si>
  <si>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</si>
  <si>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</si>
  <si>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</si>
  <si>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</si>
  <si>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</si>
  <si>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</si>
  <si>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</si>
  <si>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</si>
  <si>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</si>
  <si>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</si>
  <si>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</si>
  <si>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</si>
  <si>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</si>
  <si>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</si>
  <si>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</si>
  <si>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</si>
  <si>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</si>
  <si>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</si>
  <si>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</si>
  <si>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</si>
  <si>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</si>
  <si>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</si>
  <si>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</si>
  <si>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</si>
  <si>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</si>
  <si>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</si>
  <si>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</si>
  <si>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</si>
  <si>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</si>
  <si>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</si>
  <si>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</si>
  <si>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</si>
  <si>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</si>
  <si>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</si>
  <si>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</si>
  <si>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</si>
  <si>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</si>
  <si>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</si>
  <si>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</si>
  <si>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</si>
  <si>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</si>
  <si>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</si>
  <si>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</si>
  <si>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</si>
  <si>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</si>
  <si>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</si>
  <si>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</si>
  <si>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</si>
  <si>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</si>
  <si>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</si>
  <si>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</si>
  <si>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</si>
  <si>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</si>
  <si>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</si>
  <si>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</si>
  <si>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</si>
  <si>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</si>
  <si>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</si>
  <si>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</si>
  <si>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</si>
  <si>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</si>
  <si>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</si>
  <si>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</si>
  <si>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</si>
  <si>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</si>
  <si>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</si>
  <si>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</si>
  <si>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</si>
  <si>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</si>
  <si>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</si>
  <si>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</si>
  <si>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</si>
  <si>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</si>
  <si>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</si>
  <si>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</si>
  <si>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</si>
  <si>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</si>
  <si>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</si>
  <si>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</si>
  <si>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</si>
  <si>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</si>
  <si>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</si>
  <si>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</si>
  <si>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</si>
  <si>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</si>
  <si>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</si>
  <si>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</si>
  <si>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</si>
  <si>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</si>
  <si>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</si>
  <si>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</si>
  <si>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</si>
  <si>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</si>
  <si>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</si>
  <si>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</si>
  <si>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</si>
  <si>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</si>
  <si>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</si>
  <si>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</si>
  <si>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</si>
  <si>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</si>
  <si>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</si>
  <si>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</si>
  <si>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</si>
  <si>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</si>
  <si>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</si>
  <si>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</si>
  <si>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</si>
  <si>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</si>
  <si>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</si>
  <si>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</si>
  <si>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</si>
  <si>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</si>
  <si>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</si>
  <si>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</si>
  <si>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</si>
  <si>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</si>
  <si>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</si>
  <si>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</si>
  <si>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</si>
  <si>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</si>
  <si>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</si>
  <si>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</si>
  <si>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</si>
  <si>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</si>
  <si>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</si>
  <si>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</si>
  <si>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</si>
  <si>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</si>
  <si>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</si>
  <si>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</si>
  <si>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</si>
  <si>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</si>
  <si>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</si>
  <si>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</si>
  <si>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</si>
  <si>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</si>
  <si>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</si>
  <si>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</si>
  <si>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</si>
  <si>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</si>
  <si>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</si>
  <si>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</si>
  <si>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</si>
  <si>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</si>
  <si>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</si>
  <si>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</si>
  <si>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</si>
  <si>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</si>
  <si>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</si>
  <si>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</si>
  <si>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</si>
  <si>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</si>
  <si>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</si>
  <si>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</si>
  <si>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</si>
  <si>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</si>
  <si>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</si>
  <si>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</si>
  <si>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</si>
  <si>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</si>
  <si>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</si>
  <si>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</si>
  <si>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</si>
  <si>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</si>
  <si>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</si>
  <si>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</si>
  <si>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</si>
  <si>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</si>
  <si>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</si>
  <si>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</si>
  <si>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</si>
  <si>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</si>
  <si>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</si>
  <si>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</si>
  <si>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</si>
  <si>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</si>
  <si>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</si>
  <si>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</si>
  <si>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</si>
  <si>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</si>
  <si>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</si>
  <si>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</si>
  <si>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</si>
  <si>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</si>
  <si>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</si>
  <si>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</si>
  <si>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</si>
  <si>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</si>
  <si>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</si>
  <si>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</si>
  <si>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</si>
  <si>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</si>
  <si>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</si>
  <si>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</si>
  <si>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</si>
  <si>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</si>
  <si>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</si>
  <si>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</si>
  <si>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</si>
  <si>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</si>
  <si>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</si>
  <si>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</si>
  <si>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</si>
  <si>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</si>
  <si>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</si>
  <si>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</si>
  <si>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</si>
  <si>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</si>
  <si>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</si>
  <si>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</si>
  <si>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</si>
  <si>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</si>
  <si>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</si>
  <si>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</si>
  <si>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</si>
  <si>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</si>
  <si>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</si>
  <si>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</si>
  <si>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</si>
  <si>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</si>
  <si>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</si>
  <si>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</si>
  <si>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</si>
  <si>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</si>
  <si>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</si>
  <si>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</si>
  <si>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</si>
  <si>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</si>
  <si>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</si>
  <si>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</si>
  <si>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</si>
  <si>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</si>
  <si>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</si>
  <si>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</si>
  <si>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</si>
  <si>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</si>
  <si>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</si>
  <si>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</si>
  <si>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</si>
  <si>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</si>
  <si>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</si>
  <si>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</si>
  <si>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</si>
  <si>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</si>
  <si>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</si>
  <si>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</si>
  <si>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</si>
  <si>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</si>
  <si>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</si>
  <si>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</si>
  <si>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</si>
  <si>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</si>
  <si>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</si>
  <si>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</si>
  <si>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</si>
  <si>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</si>
  <si>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</si>
  <si>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</si>
  <si>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</si>
  <si>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</si>
  <si>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</si>
  <si>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</si>
  <si>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</si>
  <si>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</si>
  <si>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</si>
  <si>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</si>
  <si>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</si>
  <si>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</si>
  <si>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</si>
  <si>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</si>
  <si>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</si>
  <si>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</si>
  <si>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</si>
  <si>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</si>
  <si>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</si>
  <si>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</si>
  <si>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</si>
  <si>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</si>
  <si>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</si>
  <si>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</si>
  <si>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</si>
  <si>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</si>
  <si>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</si>
  <si>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</si>
  <si>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</si>
  <si>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</si>
  <si>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</si>
  <si>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</si>
  <si>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</si>
  <si>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</si>
  <si>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</si>
  <si>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</si>
  <si>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</si>
  <si>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</si>
  <si>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</si>
  <si>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</si>
  <si>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</si>
  <si>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</si>
  <si>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</si>
  <si>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</si>
  <si>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</si>
  <si>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</si>
  <si>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</si>
  <si>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</si>
  <si>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</si>
  <si>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</si>
  <si>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</si>
  <si>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</si>
  <si>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</si>
  <si>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</si>
  <si>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</si>
  <si>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</si>
  <si>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</si>
  <si>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</si>
  <si>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</si>
  <si>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</si>
  <si>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</si>
  <si>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</si>
  <si>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</si>
  <si>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</si>
  <si>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</si>
  <si>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</si>
  <si>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</si>
  <si>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</si>
  <si>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</si>
  <si>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</si>
  <si>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</si>
  <si>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</si>
  <si>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</si>
  <si>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</si>
  <si>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</si>
  <si>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</si>
  <si>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</si>
  <si>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</si>
  <si>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</si>
  <si>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</si>
  <si>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</si>
  <si>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</si>
  <si>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</si>
  <si>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</si>
  <si>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</si>
  <si>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</si>
  <si>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</si>
  <si>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</si>
  <si>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</si>
  <si>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</si>
  <si>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</si>
  <si>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</si>
  <si>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</si>
  <si>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</si>
  <si>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</si>
  <si>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</si>
  <si>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</si>
  <si>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</si>
  <si>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</si>
  <si>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</si>
  <si>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</si>
  <si>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</si>
  <si>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</si>
  <si>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</si>
  <si>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</si>
  <si>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</si>
  <si>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</si>
  <si>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</si>
  <si>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</si>
  <si>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</si>
  <si>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</si>
  <si>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</si>
  <si>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</si>
  <si>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</si>
  <si>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</si>
  <si>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</si>
  <si>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</si>
  <si>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</si>
  <si>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</si>
  <si>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</si>
  <si>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</si>
  <si>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</si>
  <si>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</si>
  <si>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</si>
  <si>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</si>
  <si>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</si>
  <si>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</si>
  <si>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</si>
  <si>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</si>
  <si>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</si>
  <si>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</si>
  <si>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</si>
  <si>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</si>
  <si>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</si>
  <si>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</si>
  <si>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</si>
  <si>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</si>
  <si>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</si>
  <si>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</si>
  <si>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</si>
  <si>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</si>
  <si>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</si>
  <si>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</si>
  <si>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</si>
  <si>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</si>
  <si>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</si>
  <si>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</si>
  <si>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</si>
  <si>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</si>
  <si>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</si>
  <si>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</si>
  <si>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</si>
  <si>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</si>
  <si>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</si>
  <si>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</si>
  <si>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</si>
  <si>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</si>
  <si>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</si>
  <si>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</si>
  <si>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</si>
  <si>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</si>
  <si>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</si>
  <si>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</si>
  <si>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</si>
  <si>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</si>
  <si>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</si>
  <si>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</si>
  <si>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</si>
  <si>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</si>
  <si>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</si>
  <si>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</si>
  <si>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</si>
  <si>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</si>
  <si>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</si>
  <si>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</si>
  <si>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</si>
  <si>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</si>
  <si>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</si>
  <si>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</si>
  <si>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</si>
  <si>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</si>
  <si>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</si>
  <si>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</si>
  <si>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</si>
  <si>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</si>
  <si>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</si>
  <si>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</si>
  <si>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</si>
  <si>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</si>
  <si>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</si>
  <si>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</si>
  <si>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</si>
  <si>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</si>
  <si>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</si>
  <si>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</si>
  <si>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</si>
  <si>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</si>
  <si>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</si>
  <si>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</si>
  <si>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</si>
  <si>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</si>
  <si>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</si>
  <si>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</si>
  <si>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</si>
  <si>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</si>
  <si>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</si>
  <si>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</si>
  <si>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</si>
  <si>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</si>
  <si>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</si>
  <si>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</si>
  <si>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</si>
  <si>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</si>
  <si>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</si>
  <si>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</si>
  <si>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</si>
  <si>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</si>
  <si>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</si>
  <si>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</si>
  <si>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</si>
  <si>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</si>
  <si>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</si>
  <si>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</si>
  <si>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</si>
  <si>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</si>
  <si>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</si>
  <si>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</si>
  <si>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</si>
  <si>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</si>
  <si>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</si>
  <si>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</si>
  <si>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</si>
  <si>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</si>
  <si>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</si>
  <si>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</si>
  <si>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</si>
  <si>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</si>
  <si>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</si>
  <si>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</si>
  <si>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</si>
  <si>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</si>
  <si>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</si>
  <si>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</si>
  <si>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</si>
  <si>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</si>
  <si>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</si>
  <si>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</si>
  <si>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</si>
  <si>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</si>
  <si>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</si>
  <si>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</si>
  <si>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</si>
  <si>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</si>
  <si>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</si>
  <si>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</si>
  <si>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</si>
  <si>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</si>
  <si>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</si>
  <si>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</si>
  <si>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</si>
  <si>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</si>
  <si>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</si>
  <si>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</si>
  <si>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</si>
  <si>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</si>
  <si>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</si>
  <si>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</si>
  <si>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</si>
  <si>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</si>
  <si>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</si>
  <si>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</si>
  <si>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</si>
  <si>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</si>
  <si>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</si>
  <si>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</si>
  <si>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</si>
  <si>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</si>
  <si>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</si>
  <si>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</si>
  <si>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</si>
  <si>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</si>
  <si>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</si>
  <si>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</si>
  <si>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</si>
  <si>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</si>
  <si>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</si>
  <si>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</si>
  <si>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</si>
  <si>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</si>
  <si>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</si>
  <si>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</si>
  <si>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</si>
  <si>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</si>
  <si>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</si>
  <si>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</si>
  <si>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</si>
  <si>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</si>
  <si>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</si>
  <si>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</si>
  <si>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</si>
  <si>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</si>
  <si>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</si>
  <si>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</si>
  <si>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</si>
  <si>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</si>
  <si>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</si>
  <si>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</si>
  <si>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</si>
  <si>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</si>
  <si>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</si>
  <si>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</si>
  <si>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</si>
  <si>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</si>
  <si>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</si>
  <si>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</si>
  <si>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</si>
  <si>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</si>
  <si>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</si>
  <si>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</si>
  <si>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</si>
  <si>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</si>
  <si>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</si>
  <si>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</si>
  <si>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</si>
  <si>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</si>
  <si>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</si>
  <si>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</si>
  <si>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</si>
  <si>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</si>
  <si>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</si>
  <si>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</si>
  <si>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</si>
  <si>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</si>
  <si>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</si>
  <si>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</si>
  <si>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</si>
  <si>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</si>
  <si>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</si>
  <si>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</si>
  <si>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</si>
  <si>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</si>
  <si>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</si>
  <si>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</si>
  <si>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</si>
  <si>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</si>
  <si>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</si>
  <si>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</si>
  <si>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</si>
  <si>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</si>
  <si>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</si>
  <si>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</si>
  <si>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</si>
  <si>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</si>
  <si>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</si>
  <si>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</si>
  <si>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</si>
  <si>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</si>
  <si>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</si>
  <si>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</si>
  <si>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</si>
  <si>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</si>
  <si>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</si>
  <si>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</si>
  <si>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</si>
  <si>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</si>
  <si>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</si>
  <si>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</si>
  <si>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</si>
  <si>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</si>
  <si>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</si>
  <si>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</si>
  <si>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</si>
  <si>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</si>
  <si>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</si>
  <si>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</si>
  <si>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</si>
  <si>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</si>
  <si>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</si>
  <si>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</si>
  <si>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</si>
  <si>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</si>
  <si>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</si>
  <si>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</si>
  <si>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</si>
  <si>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</si>
  <si>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</si>
  <si>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</si>
  <si>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</si>
  <si>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</si>
  <si>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</si>
  <si>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</si>
  <si>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</si>
  <si>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</si>
  <si>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</si>
  <si>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</si>
  <si>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</si>
  <si>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</si>
  <si>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</si>
  <si>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</si>
  <si>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</si>
  <si>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</si>
  <si>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</si>
  <si>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</si>
  <si>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</si>
  <si>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</si>
  <si>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</si>
  <si>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</si>
  <si>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</si>
  <si>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</si>
  <si>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</si>
  <si>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</si>
  <si>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</si>
  <si>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</si>
  <si>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</si>
  <si>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</si>
  <si>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</si>
  <si>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</si>
  <si>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</si>
  <si>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</si>
  <si>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</si>
  <si>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</si>
  <si>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</si>
  <si>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</si>
  <si>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</si>
  <si>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</si>
  <si>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</si>
  <si>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</si>
  <si>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</si>
  <si>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</si>
  <si>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</si>
  <si>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</si>
  <si>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</si>
  <si>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</si>
  <si>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</si>
  <si>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</si>
  <si>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</si>
  <si>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</si>
  <si>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</si>
  <si>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</si>
  <si>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</si>
  <si>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</si>
  <si>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</si>
  <si>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</si>
  <si>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</si>
  <si>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</si>
  <si>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</si>
  <si>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</si>
  <si>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</si>
  <si>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</si>
  <si>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</si>
  <si>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</si>
  <si>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</si>
  <si>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</si>
  <si>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</si>
  <si>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</si>
  <si>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</si>
  <si>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</si>
  <si>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</si>
  <si>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</si>
  <si>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</si>
  <si>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</si>
  <si>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</si>
  <si>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</si>
  <si>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</si>
  <si>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</si>
  <si>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</si>
  <si>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</si>
  <si>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</si>
  <si>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</si>
  <si>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</si>
  <si>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</si>
  <si>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</si>
  <si>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</si>
  <si>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</si>
  <si>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</si>
  <si>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</si>
  <si>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</si>
  <si>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</si>
  <si>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</si>
  <si>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</si>
  <si>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</si>
  <si>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</si>
  <si>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</si>
  <si>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</si>
  <si>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</si>
  <si>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</si>
  <si>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</si>
  <si>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</si>
  <si>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</si>
  <si>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</si>
  <si>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</si>
  <si>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</si>
  <si>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</si>
  <si>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</si>
  <si>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</si>
  <si>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</si>
  <si>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</si>
  <si>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</si>
  <si>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</si>
  <si>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</si>
  <si>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</si>
  <si>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</si>
  <si>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</si>
  <si>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</si>
  <si>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</si>
  <si>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</si>
  <si>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</si>
  <si>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</si>
  <si>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</si>
  <si>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</si>
  <si>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</si>
  <si>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</si>
  <si>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</si>
  <si>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</si>
  <si>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</si>
  <si>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</si>
  <si>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</si>
  <si>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</si>
  <si>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</si>
  <si>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</si>
  <si>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</si>
  <si>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</si>
  <si>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</si>
  <si>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</si>
  <si>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</si>
  <si>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</si>
  <si>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</si>
  <si>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</si>
  <si>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</si>
  <si>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</si>
  <si>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</si>
  <si>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</si>
  <si>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</si>
  <si>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</si>
  <si>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</si>
  <si>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</si>
  <si>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</si>
  <si>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</si>
  <si>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</si>
  <si>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</si>
  <si>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</si>
  <si>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</si>
  <si>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</si>
  <si>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</si>
  <si>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</si>
  <si>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</si>
  <si>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</si>
  <si>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</si>
  <si>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</si>
  <si>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</si>
  <si>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</si>
  <si>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</si>
  <si>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</si>
  <si>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</si>
  <si>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</si>
  <si>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</si>
  <si>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</si>
  <si>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</si>
  <si>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</si>
  <si>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</si>
  <si>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</si>
  <si>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</si>
  <si>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</si>
  <si>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</si>
  <si>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</si>
  <si>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</si>
  <si>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</si>
  <si>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</si>
  <si>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</si>
  <si>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</si>
  <si>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</si>
  <si>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</si>
  <si>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</si>
  <si>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</si>
  <si>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</si>
  <si>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</si>
  <si>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</si>
  <si>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</si>
  <si>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</si>
  <si>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</si>
  <si>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</si>
  <si>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</si>
  <si>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</si>
  <si>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</si>
  <si>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</si>
  <si>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</si>
  <si>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</si>
  <si>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</si>
  <si>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</si>
  <si>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</si>
  <si>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</si>
  <si>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</si>
  <si>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</si>
  <si>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</si>
  <si>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</si>
  <si>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</si>
  <si>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</si>
  <si>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</si>
  <si>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</si>
  <si>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</si>
  <si>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</si>
  <si>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</si>
  <si>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</si>
  <si>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</si>
  <si>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</si>
  <si>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</si>
  <si>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</si>
  <si>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</si>
  <si>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</si>
  <si>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</si>
  <si>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</si>
  <si>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</si>
  <si>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</si>
  <si>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</si>
  <si>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</si>
  <si>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</si>
  <si>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</si>
  <si>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</si>
  <si>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</si>
  <si>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</si>
  <si>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</si>
  <si>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</si>
  <si>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</si>
  <si>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</si>
  <si>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</si>
  <si>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</si>
  <si>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</si>
  <si>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</si>
  <si>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</si>
  <si>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</si>
  <si>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</si>
  <si>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</si>
  <si>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</si>
  <si>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</si>
  <si>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</si>
  <si>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</si>
  <si>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</si>
  <si>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</si>
  <si>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</si>
  <si>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</si>
  <si>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</si>
  <si>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</si>
  <si>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</si>
  <si>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</si>
  <si>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</si>
  <si>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</si>
  <si>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</si>
  <si>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</si>
  <si>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</si>
  <si>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</si>
  <si>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</si>
  <si>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</si>
  <si>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</si>
  <si>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</si>
  <si>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</si>
  <si>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</si>
  <si>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</si>
  <si>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</si>
  <si>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</si>
  <si>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</si>
  <si>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</si>
  <si>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</si>
  <si>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</si>
  <si>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</si>
  <si>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</si>
  <si>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</si>
  <si>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</si>
  <si>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</si>
  <si>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</si>
  <si>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</si>
  <si>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</si>
  <si>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</si>
  <si>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</si>
  <si>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</si>
  <si>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</si>
  <si>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</si>
  <si>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</si>
  <si>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</si>
  <si>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</si>
  <si>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</si>
  <si>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</si>
  <si>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</si>
  <si>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</si>
  <si>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</si>
  <si>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</si>
  <si>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</si>
  <si>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</si>
  <si>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</si>
  <si>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</si>
  <si>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</si>
  <si>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</si>
  <si>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</si>
  <si>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</si>
  <si>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</si>
  <si>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</si>
  <si>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</si>
  <si>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</si>
  <si>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</si>
  <si>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</si>
  <si>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</si>
  <si>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</si>
  <si>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</si>
  <si>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</si>
  <si>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</si>
  <si>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</si>
  <si>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</si>
  <si>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</si>
  <si>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</si>
  <si>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</si>
  <si>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</si>
  <si>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</si>
  <si>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</si>
  <si>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</si>
  <si>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</si>
  <si>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</si>
  <si>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</si>
  <si>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</si>
  <si>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</si>
  <si>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</si>
  <si>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</si>
  <si>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</si>
  <si>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</si>
  <si>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</si>
  <si>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</si>
  <si>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</si>
  <si>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</si>
  <si>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</si>
  <si>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</si>
  <si>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</si>
  <si>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</si>
  <si>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</si>
  <si>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</si>
  <si>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</si>
  <si>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</si>
  <si>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</si>
  <si>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</si>
  <si>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</si>
  <si>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</si>
  <si>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</si>
  <si>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</si>
  <si>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</si>
  <si>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</si>
  <si>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</si>
  <si>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</si>
  <si>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</si>
  <si>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</si>
  <si>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</si>
  <si>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</si>
  <si>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</si>
  <si>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</si>
  <si>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</si>
  <si>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</si>
  <si>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</si>
  <si>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</si>
  <si>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</si>
  <si>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</si>
  <si>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</si>
  <si>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</si>
  <si>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</si>
  <si>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</si>
  <si>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</si>
  <si>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</si>
  <si>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</si>
  <si>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</si>
  <si>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</si>
  <si>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</si>
  <si>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</si>
  <si>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</si>
  <si>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</si>
  <si>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</si>
  <si>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</si>
  <si>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</si>
  <si>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</si>
  <si>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</si>
  <si>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</si>
  <si>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</si>
  <si>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</si>
  <si>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</si>
  <si>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</si>
  <si>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</si>
  <si>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</si>
  <si>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</si>
  <si>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</si>
  <si>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</si>
  <si>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</si>
  <si>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</si>
  <si>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</si>
  <si>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</si>
  <si>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</si>
  <si>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</si>
  <si>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</si>
  <si>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</si>
  <si>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</si>
  <si>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</si>
  <si>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</si>
  <si>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</si>
  <si>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</si>
  <si>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</si>
  <si>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</si>
  <si>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</si>
  <si>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</si>
  <si>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</si>
  <si>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</si>
  <si>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</si>
  <si>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</si>
  <si>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</si>
  <si>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</si>
  <si>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</si>
  <si>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</si>
  <si>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</si>
  <si>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</si>
  <si>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</si>
  <si>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</si>
  <si>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</si>
  <si>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</si>
  <si>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</si>
  <si>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</si>
  <si>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</si>
  <si>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</si>
  <si>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</si>
  <si>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</si>
  <si>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</si>
  <si>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</si>
  <si>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</si>
  <si>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</si>
  <si>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</si>
  <si>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</si>
  <si>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</si>
  <si>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</si>
  <si>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</si>
  <si>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</si>
  <si>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</si>
  <si>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</si>
  <si>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</si>
  <si>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</si>
  <si>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</si>
  <si>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</si>
  <si>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</si>
  <si>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</si>
  <si>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</si>
  <si>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</si>
  <si>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</si>
  <si>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</si>
  <si>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</si>
  <si>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</si>
  <si>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</si>
  <si>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</si>
  <si>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</si>
  <si>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</si>
  <si>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</si>
  <si>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</si>
  <si>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</si>
  <si>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</si>
  <si>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</si>
  <si>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</si>
  <si>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</si>
  <si>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</si>
  <si>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</si>
  <si>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</si>
  <si>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</si>
  <si>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</si>
  <si>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</si>
  <si>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</si>
  <si>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</si>
  <si>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</si>
  <si>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</si>
  <si>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</si>
  <si>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</si>
  <si>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</si>
  <si>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</si>
  <si>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</si>
  <si>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</si>
  <si>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</si>
  <si>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</si>
  <si>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</si>
  <si>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</si>
  <si>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</si>
  <si>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</si>
  <si>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</si>
  <si>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</si>
  <si>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</si>
  <si>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</si>
  <si>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</si>
  <si>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</si>
  <si>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</si>
  <si>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</si>
  <si>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</si>
  <si>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</si>
  <si>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</si>
  <si>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</si>
  <si>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</si>
  <si>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</si>
  <si>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</si>
  <si>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</si>
  <si>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</si>
  <si>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</si>
  <si>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</si>
  <si>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</si>
  <si>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</si>
  <si>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</si>
  <si>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</si>
  <si>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</si>
  <si>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</si>
  <si>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</si>
  <si>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</si>
  <si>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</si>
  <si>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</si>
  <si>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</si>
  <si>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</si>
  <si>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</si>
  <si>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</si>
  <si>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</si>
  <si>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</si>
  <si>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</si>
  <si>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</si>
  <si>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</si>
  <si>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</si>
  <si>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</si>
  <si>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</si>
  <si>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</si>
  <si>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</si>
  <si>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</si>
  <si>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</si>
  <si>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</si>
  <si>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</si>
  <si>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</si>
  <si>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</si>
  <si>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</si>
  <si>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</si>
  <si>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</si>
  <si>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</si>
  <si>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</si>
  <si>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</si>
  <si>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</si>
  <si>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</si>
  <si>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</si>
  <si>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</si>
  <si>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</si>
  <si>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</si>
  <si>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</si>
  <si>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</si>
  <si>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</si>
  <si>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</si>
  <si>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</si>
  <si>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</si>
  <si>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</si>
  <si>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</si>
  <si>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</si>
  <si>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</si>
  <si>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</si>
  <si>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</si>
  <si>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</si>
  <si>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</si>
  <si>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</si>
  <si>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</si>
  <si>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</si>
  <si>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</si>
  <si>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</si>
  <si>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</si>
  <si>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</si>
  <si>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</si>
  <si>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</si>
  <si>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</si>
  <si>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</si>
  <si>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</si>
  <si>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</si>
  <si>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</si>
  <si>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</si>
  <si>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</si>
  <si>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</si>
  <si>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</si>
  <si>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</si>
  <si>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</si>
  <si>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</si>
  <si>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</si>
  <si>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</si>
  <si>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</si>
  <si>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</si>
  <si>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</si>
  <si>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</si>
  <si>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</si>
  <si>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</si>
  <si>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</si>
  <si>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</si>
  <si>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</si>
  <si>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</si>
  <si>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</si>
  <si>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</si>
  <si>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</si>
  <si>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</si>
  <si>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</si>
  <si>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</si>
  <si>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</si>
  <si>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</si>
  <si>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</si>
  <si>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</si>
  <si>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</si>
  <si>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</si>
  <si>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</si>
  <si>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</si>
  <si>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</si>
  <si>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</si>
  <si>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</si>
  <si>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</si>
  <si>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</si>
  <si>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</si>
  <si>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</si>
  <si>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</si>
  <si>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</si>
  <si>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</si>
  <si>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</si>
  <si>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</si>
  <si>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</si>
  <si>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</si>
  <si>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</si>
  <si>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</si>
  <si>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</si>
  <si>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</si>
  <si>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</si>
  <si>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</si>
  <si>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</si>
  <si>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</si>
  <si>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</si>
  <si>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</si>
  <si>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</si>
  <si>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</si>
  <si>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</si>
  <si>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</si>
  <si>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</si>
  <si>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</si>
  <si>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</si>
  <si>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</si>
  <si>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</si>
  <si>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</si>
  <si>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</si>
  <si>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</si>
  <si>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</si>
  <si>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</si>
  <si>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</si>
  <si>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</si>
  <si>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</si>
  <si>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</si>
  <si>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</si>
  <si>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</si>
  <si>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</si>
  <si>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</si>
  <si>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</si>
  <si>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</si>
  <si>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</si>
  <si>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</si>
  <si>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</si>
  <si>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</si>
  <si>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</si>
  <si>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</si>
  <si>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</si>
  <si>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</si>
  <si>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</si>
  <si>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</si>
  <si>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</si>
  <si>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</si>
  <si>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</si>
  <si>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</si>
  <si>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</si>
  <si>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</si>
  <si>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</si>
  <si>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</si>
  <si>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</si>
  <si>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</si>
  <si>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</si>
  <si>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</si>
  <si>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</si>
  <si>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</si>
  <si>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</si>
  <si>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</si>
  <si>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</si>
  <si>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</si>
  <si>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</si>
  <si>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</si>
  <si>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</si>
  <si>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</si>
  <si>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</si>
  <si>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</si>
  <si>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</si>
  <si>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</si>
  <si>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</si>
  <si>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</si>
  <si>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</si>
  <si>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</si>
  <si>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</si>
  <si>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</si>
  <si>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</si>
  <si>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</si>
  <si>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</si>
  <si>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</si>
  <si>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</si>
  <si>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</si>
  <si>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</si>
  <si>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</si>
  <si>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</si>
  <si>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</si>
  <si>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</si>
  <si>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</si>
  <si>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</si>
  <si>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</si>
  <si>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</si>
  <si>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</si>
  <si>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</si>
  <si>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</si>
  <si>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</si>
  <si>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</si>
  <si>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</si>
  <si>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</si>
  <si>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</si>
  <si>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</si>
  <si>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</si>
  <si>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</si>
  <si>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</si>
  <si>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</si>
  <si>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</si>
  <si>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</si>
  <si>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</si>
  <si>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</si>
  <si>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</si>
  <si>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</si>
  <si>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</si>
  <si>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</si>
  <si>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</si>
  <si>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</si>
  <si>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</si>
  <si>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</si>
  <si>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</si>
  <si>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</si>
  <si>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</si>
  <si>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</si>
  <si>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</si>
  <si>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</si>
  <si>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</si>
  <si>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</si>
  <si>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</si>
  <si>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</si>
  <si>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</si>
  <si>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</si>
  <si>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</si>
  <si>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</si>
  <si>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</si>
  <si>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</si>
  <si>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</si>
  <si>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</si>
  <si>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</si>
  <si>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</si>
  <si>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</si>
  <si>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</si>
  <si>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</si>
  <si>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</si>
  <si>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</si>
  <si>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</si>
  <si>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</si>
  <si>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</si>
  <si>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</si>
  <si>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</si>
  <si>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</si>
  <si>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</si>
  <si>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</si>
  <si>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</si>
  <si>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</si>
  <si>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</si>
  <si>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</si>
  <si>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</si>
  <si>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</si>
  <si>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</si>
  <si>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</si>
  <si>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</si>
  <si>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</si>
  <si>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</si>
  <si>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</si>
  <si>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</si>
  <si>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</si>
  <si>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</si>
  <si>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</si>
  <si>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</si>
  <si>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</si>
  <si>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</si>
  <si>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</si>
  <si>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</si>
  <si>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</si>
  <si>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</si>
  <si>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</si>
  <si>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</si>
  <si>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</si>
  <si>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</si>
  <si>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</si>
  <si>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</si>
  <si>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</si>
  <si>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</si>
  <si>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</si>
  <si>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</si>
  <si>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</si>
  <si>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</si>
  <si>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</si>
  <si>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</si>
  <si>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</si>
  <si>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</si>
  <si>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</si>
  <si>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</si>
  <si>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</si>
  <si>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</si>
  <si>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</si>
  <si>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</si>
  <si>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</si>
  <si>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</si>
  <si>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</si>
  <si>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</si>
  <si>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</si>
  <si>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</si>
  <si>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</si>
  <si>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</si>
  <si>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</si>
  <si>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</si>
  <si>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</si>
  <si>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</si>
  <si>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</si>
  <si>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</si>
  <si>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</si>
  <si>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</si>
  <si>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</si>
  <si>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</si>
  <si>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</si>
  <si>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</si>
  <si>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</si>
  <si>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</si>
  <si>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</si>
  <si>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</si>
  <si>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</si>
  <si>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</si>
  <si>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</si>
  <si>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</si>
  <si>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</si>
  <si>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</si>
  <si>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</si>
  <si>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</si>
  <si>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</si>
  <si>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</si>
  <si>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</si>
  <si>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</si>
  <si>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</si>
  <si>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</si>
  <si>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</si>
  <si>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</si>
  <si>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</si>
  <si>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</si>
  <si>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</si>
  <si>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</si>
  <si>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</si>
  <si>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</si>
  <si>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</si>
  <si>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</si>
  <si>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</si>
  <si>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</si>
  <si>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</si>
  <si>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</si>
  <si>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</si>
  <si>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</si>
  <si>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</si>
  <si>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</si>
  <si>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</si>
  <si>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</si>
  <si>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</si>
  <si>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</si>
  <si>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</si>
  <si>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</si>
  <si>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</si>
  <si>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</si>
  <si>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</si>
  <si>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</si>
  <si>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</si>
  <si>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</si>
  <si>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</si>
  <si>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</si>
  <si>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</si>
  <si>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</si>
  <si>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</si>
  <si>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</si>
  <si>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</si>
  <si>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</si>
  <si>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</si>
  <si>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</si>
  <si>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</si>
  <si>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</si>
  <si>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</si>
  <si>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</si>
  <si>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</si>
  <si>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</si>
  <si>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</si>
  <si>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</si>
  <si>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</si>
  <si>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</si>
  <si>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</si>
  <si>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</si>
  <si>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</si>
  <si>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</si>
  <si>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</si>
  <si>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</si>
  <si>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</si>
  <si>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</si>
  <si>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</si>
  <si>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</si>
  <si>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</si>
  <si>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</si>
  <si>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</si>
  <si>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</si>
  <si>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</si>
  <si>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</si>
  <si>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</si>
  <si>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</si>
  <si>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</si>
  <si>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</si>
  <si>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</si>
  <si>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</si>
  <si>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</si>
  <si>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</si>
  <si>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</si>
  <si>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</si>
  <si>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</si>
  <si>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</si>
  <si>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</si>
  <si>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</si>
  <si>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</si>
  <si>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</si>
  <si>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</si>
  <si>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</si>
  <si>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</si>
  <si>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</si>
  <si>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</si>
  <si>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</si>
  <si>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</si>
  <si>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</si>
  <si>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</si>
  <si>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</si>
  <si>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</si>
  <si>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</si>
  <si>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</si>
  <si>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</si>
  <si>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</si>
  <si>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</si>
  <si>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</si>
  <si>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</si>
  <si>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</si>
  <si>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</si>
  <si>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</si>
  <si>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</si>
  <si>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</si>
  <si>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</si>
  <si>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</si>
  <si>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</si>
  <si>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</si>
  <si>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</si>
  <si>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</si>
  <si>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</si>
  <si>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</si>
  <si>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</si>
  <si>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</si>
  <si>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</si>
  <si>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</si>
  <si>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</si>
  <si>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</si>
  <si>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</si>
  <si>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</si>
  <si>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</si>
  <si>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</si>
  <si>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</si>
  <si>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</si>
  <si>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</si>
  <si>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</si>
  <si>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</si>
  <si>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</si>
  <si>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</si>
  <si>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</si>
  <si>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</si>
  <si>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</si>
  <si>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</si>
  <si>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</si>
  <si>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</si>
  <si>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</si>
  <si>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</si>
  <si>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</si>
  <si>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</si>
  <si>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</si>
  <si>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</si>
  <si>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</si>
  <si>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</si>
  <si>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</si>
  <si>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</si>
  <si>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</si>
  <si>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</si>
  <si>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</si>
  <si>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</si>
  <si>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</si>
  <si>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</si>
  <si>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</si>
  <si>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</si>
  <si>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</si>
  <si>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</si>
  <si>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</si>
  <si>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</si>
  <si>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</si>
  <si>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</si>
  <si>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</si>
  <si>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</si>
  <si>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</si>
  <si>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</si>
  <si>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</si>
  <si>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</si>
  <si>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</si>
  <si>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</si>
  <si>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</si>
  <si>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</si>
  <si>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</si>
  <si>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</si>
  <si>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</si>
  <si>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</si>
  <si>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</si>
  <si>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</si>
  <si>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</si>
  <si>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</si>
  <si>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</si>
  <si>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</si>
  <si>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</si>
  <si>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</si>
  <si>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</si>
  <si>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</si>
  <si>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</si>
  <si>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</si>
  <si>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</si>
  <si>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</si>
  <si>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</si>
  <si>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</si>
  <si>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</si>
  <si>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</si>
  <si>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</si>
  <si>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</si>
  <si>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</si>
  <si>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</si>
  <si>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</si>
  <si>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</si>
  <si>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</si>
  <si>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</si>
  <si>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</si>
  <si>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</si>
  <si>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</si>
  <si>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</si>
  <si>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</si>
  <si>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</si>
  <si>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</si>
  <si>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</si>
  <si>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</si>
  <si>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</si>
  <si>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</si>
  <si>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</si>
  <si>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</si>
  <si>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</si>
  <si>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</si>
  <si>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</si>
  <si>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</si>
  <si>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</si>
  <si>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</si>
  <si>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</si>
  <si>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</si>
  <si>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</si>
  <si>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</si>
  <si>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</si>
  <si>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</si>
  <si>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</si>
  <si>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</si>
  <si>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</si>
  <si>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</si>
  <si>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</si>
  <si>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</si>
  <si>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</si>
  <si>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</si>
  <si>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</si>
  <si>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</si>
  <si>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</si>
  <si>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</si>
  <si>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</si>
  <si>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</si>
  <si>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</si>
  <si>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</si>
  <si>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</si>
  <si>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</si>
  <si>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</si>
  <si>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</si>
  <si>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</si>
  <si>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</si>
  <si>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</si>
  <si>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</si>
  <si>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</si>
  <si>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</si>
  <si>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</si>
  <si>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</si>
  <si>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</si>
  <si>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</si>
  <si>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</si>
  <si>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</si>
  <si>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</si>
  <si>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</si>
  <si>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</si>
  <si>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</si>
  <si>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</si>
  <si>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</si>
  <si>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</si>
  <si>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</si>
  <si>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</si>
  <si>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</si>
  <si>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</si>
  <si>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</si>
  <si>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</si>
  <si>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</si>
  <si>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</si>
  <si>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</si>
  <si>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</si>
  <si>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</si>
  <si>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</si>
  <si>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</si>
  <si>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</si>
  <si>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</si>
  <si>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</si>
  <si>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</si>
  <si>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</si>
  <si>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</si>
  <si>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</si>
  <si>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</si>
  <si>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</si>
  <si>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</si>
  <si>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</si>
  <si>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</si>
  <si>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</si>
  <si>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</si>
  <si>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</si>
  <si>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</si>
  <si>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</si>
  <si>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</si>
  <si>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</si>
  <si>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</si>
  <si>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</si>
  <si>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</si>
  <si>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</si>
  <si>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</si>
  <si>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</si>
  <si>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</si>
  <si>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</si>
  <si>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</si>
  <si>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</si>
  <si>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</si>
  <si>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</si>
  <si>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</si>
  <si>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</si>
  <si>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</si>
  <si>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</si>
  <si>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</si>
  <si>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</si>
  <si>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</si>
  <si>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</si>
  <si>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</si>
  <si>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</si>
  <si>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</si>
  <si>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</si>
  <si>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</si>
  <si>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</si>
  <si>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</si>
  <si>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</si>
  <si>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</si>
  <si>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</si>
  <si>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</si>
  <si>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</si>
  <si>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</si>
  <si>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</si>
  <si>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</si>
  <si>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</si>
  <si>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</si>
  <si>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</si>
  <si>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</si>
  <si>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</si>
  <si>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</si>
  <si>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</si>
  <si>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</si>
  <si>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</si>
  <si>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</si>
  <si>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</si>
  <si>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</si>
  <si>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</si>
  <si>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</si>
  <si>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</si>
  <si>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</si>
  <si>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</si>
  <si>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</si>
  <si>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</si>
  <si>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</si>
  <si>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</si>
  <si>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</si>
  <si>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</si>
  <si>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</si>
  <si>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</si>
  <si>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</si>
  <si>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</si>
  <si>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</si>
  <si>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</si>
  <si>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</si>
  <si>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</si>
  <si>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</si>
  <si>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</si>
  <si>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</si>
  <si>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</si>
  <si>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</si>
  <si>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</si>
  <si>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</si>
  <si>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</si>
  <si>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</si>
  <si>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</si>
  <si>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</si>
  <si>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</si>
  <si>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</si>
  <si>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</si>
  <si>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</si>
  <si>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</si>
  <si>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</si>
  <si>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</si>
  <si>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</si>
  <si>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</si>
  <si>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</si>
  <si>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</si>
  <si>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</si>
  <si>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</si>
  <si>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</si>
  <si>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</si>
  <si>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</si>
  <si>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</si>
  <si>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</si>
  <si>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</si>
  <si>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</si>
  <si>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</si>
  <si>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</si>
  <si>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</si>
  <si>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</si>
  <si>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</si>
  <si>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</si>
  <si>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</si>
  <si>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</si>
  <si>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</si>
  <si>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</si>
  <si>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</si>
  <si>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</si>
  <si>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</si>
  <si>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</si>
  <si>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</si>
  <si>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</si>
  <si>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</si>
  <si>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</si>
  <si>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</si>
  <si>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</si>
  <si>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</si>
  <si>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</si>
  <si>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</si>
  <si>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</si>
  <si>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</si>
  <si>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</si>
  <si>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</si>
  <si>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</si>
  <si>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</si>
  <si>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</si>
  <si>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</si>
  <si>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</si>
  <si>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</si>
  <si>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</si>
  <si>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</si>
  <si>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</si>
  <si>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</si>
  <si>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</si>
  <si>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</si>
  <si>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</si>
  <si>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</si>
  <si>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</si>
  <si>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</si>
  <si>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</si>
  <si>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</si>
  <si>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</si>
  <si>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</si>
  <si>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</si>
  <si>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</si>
  <si>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</si>
  <si>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</si>
  <si>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</si>
  <si>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</si>
  <si>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</si>
  <si>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</si>
  <si>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</si>
  <si>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</si>
  <si>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</si>
  <si>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</si>
  <si>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</si>
  <si>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</si>
  <si>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</si>
  <si>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</si>
  <si>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</si>
  <si>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</si>
  <si>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</si>
  <si>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</si>
  <si>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</si>
  <si>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</si>
  <si>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</si>
  <si>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</si>
  <si>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</si>
  <si>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</si>
  <si>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</si>
  <si>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</si>
  <si>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</si>
  <si>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</si>
  <si>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</si>
  <si>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</si>
  <si>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</si>
  <si>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</si>
  <si>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</si>
  <si>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</si>
  <si>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</si>
  <si>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</si>
  <si>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</si>
  <si>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</si>
  <si>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</si>
  <si>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</si>
  <si>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</si>
  <si>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</si>
  <si>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</si>
  <si>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</si>
  <si>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</si>
  <si>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</si>
  <si>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</si>
  <si>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</si>
  <si>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</si>
  <si>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</si>
  <si>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</si>
  <si>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</si>
  <si>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</si>
  <si>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</si>
  <si>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</si>
  <si>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</si>
  <si>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</si>
  <si>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</si>
  <si>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</si>
  <si>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</si>
  <si>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</si>
  <si>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</si>
  <si>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</si>
  <si>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</si>
  <si>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</si>
  <si>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</si>
  <si>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</si>
  <si>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</si>
  <si>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</si>
  <si>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</si>
  <si>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</si>
  <si>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</si>
  <si>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</si>
  <si>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</si>
  <si>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</si>
  <si>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</si>
  <si>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</si>
  <si>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</si>
  <si>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</si>
  <si>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</si>
  <si>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</si>
  <si>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</si>
  <si>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</si>
  <si>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</si>
  <si>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</si>
  <si>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</si>
  <si>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</si>
  <si>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</si>
  <si>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</si>
  <si>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</si>
  <si>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</si>
  <si>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</si>
  <si>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</si>
  <si>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</si>
  <si>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</si>
  <si>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</si>
  <si>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</si>
  <si>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</si>
  <si>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</si>
  <si>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</si>
  <si>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</si>
  <si>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</si>
  <si>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</si>
  <si>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</si>
  <si>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</si>
  <si>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</si>
  <si>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</si>
  <si>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</si>
  <si>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</si>
  <si>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</si>
  <si>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</si>
  <si>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</si>
  <si>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</si>
  <si>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</si>
  <si>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</si>
  <si>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</si>
  <si>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</si>
  <si>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</si>
  <si>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</si>
  <si>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</si>
  <si>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</si>
  <si>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</si>
  <si>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</si>
  <si>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</si>
  <si>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</si>
  <si>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</si>
  <si>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</si>
  <si>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</si>
  <si>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</si>
  <si>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</si>
  <si>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</si>
  <si>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</si>
  <si>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</si>
  <si>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</si>
  <si>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</si>
  <si>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</si>
  <si>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</si>
  <si>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</si>
  <si>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</si>
  <si>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</si>
  <si>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</si>
  <si>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</si>
  <si>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</si>
  <si>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</si>
  <si>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</si>
  <si>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</si>
  <si>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</si>
  <si>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</si>
  <si>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</si>
  <si>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</si>
  <si>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</si>
  <si>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</si>
  <si>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</si>
  <si>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</si>
  <si>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</si>
  <si>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</si>
  <si>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</si>
  <si>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</si>
  <si>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</si>
  <si>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</si>
  <si>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</si>
  <si>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</si>
  <si>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</si>
  <si>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</si>
  <si>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</si>
  <si>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</si>
  <si>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</si>
  <si>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</si>
  <si>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</si>
  <si>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</si>
  <si>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</si>
  <si>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</si>
  <si>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</si>
  <si>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</si>
  <si>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</si>
  <si>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</si>
  <si>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</si>
  <si>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</si>
  <si>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</si>
  <si>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</si>
  <si>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</si>
  <si>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</si>
  <si>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</si>
  <si>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</si>
  <si>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</si>
  <si>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</si>
  <si>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</si>
  <si>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</si>
  <si>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</si>
  <si>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</si>
  <si>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</si>
  <si>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</si>
  <si>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</si>
  <si>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</si>
  <si>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</si>
  <si>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</si>
  <si>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</si>
  <si>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</si>
  <si>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</si>
  <si>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</si>
  <si>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</si>
  <si>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</si>
  <si>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</si>
  <si>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</si>
  <si>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</si>
  <si>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</si>
  <si>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</si>
  <si>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</si>
  <si>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</si>
  <si>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</si>
  <si>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</si>
  <si>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</si>
  <si>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</si>
  <si>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</si>
  <si>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</si>
  <si>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</si>
  <si>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</si>
  <si>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</si>
  <si>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</si>
  <si>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</si>
  <si>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</si>
  <si>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</si>
  <si>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</si>
  <si>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</si>
  <si>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</si>
  <si>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</si>
  <si>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</si>
  <si>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</si>
  <si>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</si>
  <si>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</si>
  <si>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</si>
  <si>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</si>
  <si>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</si>
  <si>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</si>
  <si>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</si>
  <si>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</si>
  <si>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</si>
  <si>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</si>
  <si>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</si>
  <si>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</si>
  <si>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</si>
  <si>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</si>
  <si>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</si>
  <si>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</si>
  <si>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</si>
  <si>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</si>
  <si>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</si>
  <si>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</si>
  <si>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</si>
  <si>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</si>
  <si>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</si>
  <si>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</si>
  <si>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</si>
  <si>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</si>
  <si>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</si>
  <si>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</si>
  <si>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</si>
  <si>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</si>
  <si>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</si>
  <si>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</si>
  <si>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</si>
  <si>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</si>
  <si>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</si>
  <si>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</si>
  <si>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</si>
  <si>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</si>
  <si>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</si>
  <si>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</si>
  <si>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</si>
  <si>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</si>
  <si>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</si>
  <si>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</si>
  <si>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</si>
  <si>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</si>
  <si>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</si>
  <si>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</si>
  <si>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</si>
  <si>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</si>
  <si>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</si>
  <si>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</si>
  <si>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</si>
  <si>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</si>
  <si>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</si>
  <si>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</si>
  <si>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</si>
  <si>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</si>
  <si>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</si>
  <si>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</si>
  <si>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</si>
  <si>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</si>
  <si>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</si>
  <si>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</si>
  <si>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</si>
  <si>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</si>
  <si>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</si>
  <si>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</si>
  <si>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</si>
  <si>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</si>
  <si>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</si>
  <si>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</si>
  <si>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</si>
  <si>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</si>
  <si>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</si>
  <si>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</si>
  <si>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</si>
  <si>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</si>
  <si>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</si>
  <si>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</si>
  <si>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</si>
  <si>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</si>
  <si>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</si>
  <si>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</si>
  <si>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</si>
  <si>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</si>
  <si>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</si>
  <si>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</si>
  <si>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</si>
  <si>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</si>
  <si>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</si>
  <si>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</si>
  <si>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</si>
  <si>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</si>
  <si>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</si>
  <si>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</si>
  <si>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</si>
  <si>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</si>
  <si>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</si>
  <si>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</si>
  <si>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</si>
  <si>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</si>
  <si>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</si>
  <si>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</si>
  <si>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</si>
  <si>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</si>
  <si>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</si>
  <si>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</si>
  <si>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</si>
  <si>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</si>
  <si>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</si>
  <si>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</si>
  <si>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</si>
  <si>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</si>
  <si>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</si>
  <si>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</si>
  <si>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</si>
  <si>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</si>
  <si>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</si>
  <si>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</si>
  <si>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</si>
  <si>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</si>
  <si>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</si>
  <si>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</si>
  <si>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</si>
  <si>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</si>
  <si>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</si>
  <si>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</si>
  <si>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</si>
  <si>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</si>
  <si>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</si>
  <si>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</si>
  <si>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</si>
  <si>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</si>
  <si>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</si>
  <si>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</si>
  <si>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</si>
  <si>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</si>
  <si>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</si>
  <si>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</si>
  <si>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</si>
  <si>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</si>
  <si>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</si>
  <si>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</si>
  <si>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</si>
  <si>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</si>
  <si>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</si>
  <si>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</si>
  <si>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</si>
  <si>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</si>
  <si>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</si>
  <si>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</si>
  <si>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</si>
  <si>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</si>
  <si>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</si>
  <si>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</si>
  <si>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</si>
  <si>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</si>
  <si>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</si>
  <si>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</si>
  <si>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</si>
  <si>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</si>
  <si>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</si>
  <si>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</si>
  <si>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</si>
  <si>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</si>
  <si>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</si>
  <si>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</si>
  <si>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</si>
  <si>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</si>
  <si>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</si>
  <si>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</si>
  <si>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</si>
  <si>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</si>
  <si>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</si>
  <si>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</si>
  <si>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</si>
  <si>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</si>
  <si>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</si>
  <si>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</si>
  <si>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</si>
  <si>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</si>
  <si>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</si>
  <si>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</si>
  <si>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</si>
  <si>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</si>
  <si>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</si>
  <si>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</si>
  <si>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</si>
  <si>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</si>
  <si>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</si>
  <si>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</si>
  <si>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</si>
  <si>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</si>
  <si>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</si>
  <si>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</si>
  <si>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</si>
  <si>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</si>
  <si>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</si>
  <si>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</si>
  <si>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</si>
  <si>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</si>
  <si>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</si>
  <si>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</si>
  <si>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</si>
  <si>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</si>
  <si>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</si>
  <si>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</si>
  <si>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</si>
  <si>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</si>
  <si>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</si>
  <si>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</si>
  <si>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</si>
  <si>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</si>
  <si>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</si>
  <si>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</si>
  <si>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</si>
  <si>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</si>
  <si>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</si>
  <si>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</si>
  <si>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</si>
  <si>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</si>
  <si>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</si>
  <si>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</si>
  <si>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</si>
  <si>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</si>
  <si>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</si>
  <si>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</si>
  <si>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</si>
  <si>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</si>
  <si>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</si>
  <si>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</si>
  <si>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</si>
  <si>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</si>
  <si>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</si>
  <si>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</si>
  <si>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</si>
  <si>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</si>
  <si>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</si>
  <si>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</si>
  <si>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</si>
  <si>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</si>
  <si>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</si>
  <si>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</si>
  <si>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</si>
  <si>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</si>
  <si>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</si>
  <si>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</si>
  <si>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</si>
  <si>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</si>
  <si>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</si>
  <si>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</si>
  <si>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</si>
  <si>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</si>
  <si>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</si>
  <si>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</si>
  <si>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</si>
  <si>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</si>
  <si>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</si>
  <si>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</si>
  <si>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</si>
  <si>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</si>
  <si>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</si>
  <si>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</si>
  <si>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</si>
  <si>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</si>
  <si>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</si>
  <si>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</si>
  <si>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</si>
  <si>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</si>
  <si>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</si>
  <si>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</si>
  <si>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</si>
  <si>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</si>
  <si>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</si>
  <si>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</si>
  <si>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</si>
  <si>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</si>
  <si>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</si>
  <si>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</si>
  <si>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</si>
  <si>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</si>
  <si>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</si>
  <si>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</si>
  <si>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</si>
  <si>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</si>
  <si>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</si>
  <si>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</si>
  <si>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</si>
  <si>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</si>
  <si>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</si>
  <si>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</si>
  <si>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</si>
  <si>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</si>
  <si>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</si>
  <si>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</si>
  <si>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</si>
  <si>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</si>
  <si>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</si>
  <si>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</si>
  <si>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</si>
  <si>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</si>
  <si>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</si>
  <si>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</si>
  <si>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</si>
  <si>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</si>
  <si>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</si>
  <si>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</si>
  <si>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</si>
  <si>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</si>
  <si>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</si>
  <si>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</si>
  <si>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</si>
  <si>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</si>
  <si>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</si>
  <si>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</si>
  <si>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</si>
  <si>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</si>
  <si>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</si>
  <si>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</si>
  <si>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</si>
  <si>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</si>
  <si>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</si>
  <si>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</si>
  <si>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</si>
  <si>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</si>
  <si>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</si>
  <si>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</si>
  <si>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</si>
  <si>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</si>
  <si>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</si>
  <si>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</si>
  <si>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</si>
  <si>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</si>
  <si>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</si>
  <si>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</si>
  <si>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</si>
  <si>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</si>
  <si>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</si>
  <si>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</si>
  <si>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</si>
  <si>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</si>
  <si>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</si>
  <si>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</si>
  <si>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</si>
  <si>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</si>
  <si>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</si>
  <si>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</si>
  <si>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</si>
  <si>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</si>
  <si>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</si>
  <si>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</si>
  <si>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</si>
  <si>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</si>
  <si>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</si>
  <si>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</si>
  <si>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</si>
  <si>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</si>
  <si>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</si>
  <si>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</si>
  <si>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</si>
  <si>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</si>
  <si>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</si>
  <si>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</si>
  <si>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</si>
  <si>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</si>
  <si>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</si>
  <si>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</si>
  <si>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</si>
  <si>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</si>
  <si>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</si>
  <si>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</si>
  <si>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</si>
  <si>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</si>
  <si>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</si>
  <si>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</si>
  <si>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</si>
  <si>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</si>
  <si>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</si>
  <si>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</si>
  <si>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</si>
  <si>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</si>
  <si>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</si>
  <si>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</si>
  <si>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</si>
  <si>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</si>
  <si>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</si>
  <si>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</si>
  <si>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</si>
  <si>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</si>
  <si>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</si>
  <si>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</si>
  <si>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</si>
  <si>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</si>
  <si>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</si>
  <si>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</si>
  <si>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</si>
  <si>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</si>
  <si>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</si>
  <si>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</si>
  <si>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</si>
  <si>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</si>
  <si>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</si>
  <si>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</si>
  <si>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</si>
  <si>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</si>
  <si>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</si>
  <si>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</si>
  <si>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</si>
  <si>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</si>
  <si>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</si>
  <si>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</si>
  <si>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</si>
  <si>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</si>
  <si>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</si>
  <si>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</si>
  <si>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</si>
  <si>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</si>
  <si>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</si>
  <si>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</si>
  <si>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</si>
  <si>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</si>
  <si>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</si>
  <si>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</si>
  <si>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</si>
  <si>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</si>
  <si>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</si>
  <si>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</si>
  <si>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</si>
  <si>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</si>
  <si>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</si>
  <si>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</si>
  <si>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</si>
  <si>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</si>
  <si>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</si>
  <si>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</si>
  <si>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</si>
  <si>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</si>
  <si>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</si>
  <si>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</si>
  <si>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</si>
  <si>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</si>
  <si>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</si>
  <si>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</si>
  <si>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</si>
  <si>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</si>
  <si>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</si>
  <si>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</si>
  <si>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</si>
  <si>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</si>
  <si>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</si>
  <si>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</si>
  <si>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</si>
  <si>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</si>
  <si>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</si>
  <si>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</si>
  <si>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</si>
  <si>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</si>
  <si>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</si>
  <si>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</si>
  <si>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</si>
  <si>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</si>
  <si>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</si>
  <si>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</si>
  <si>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</si>
  <si>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</si>
  <si>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</si>
  <si>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</si>
  <si>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</si>
  <si>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</si>
  <si>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</si>
  <si>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</si>
  <si>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</si>
  <si>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</si>
  <si>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</si>
  <si>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</si>
  <si>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</si>
  <si>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</si>
  <si>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</si>
  <si>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</si>
  <si>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</si>
  <si>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</si>
  <si>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</si>
  <si>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</si>
  <si>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</si>
  <si>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</si>
  <si>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</si>
  <si>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</si>
  <si>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</si>
  <si>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</si>
  <si>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</si>
  <si>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</si>
  <si>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</si>
  <si>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</si>
  <si>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</si>
  <si>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</si>
  <si>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</si>
  <si>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</si>
  <si>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</si>
  <si>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</si>
  <si>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</si>
  <si>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</si>
  <si>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</si>
  <si>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</si>
  <si>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</si>
  <si>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</si>
  <si>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</si>
  <si>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</si>
  <si>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</si>
  <si>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</si>
  <si>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</si>
  <si>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</si>
  <si>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</si>
  <si>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</si>
  <si>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</si>
  <si>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</si>
  <si>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</si>
  <si>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</si>
  <si>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</si>
  <si>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</si>
  <si>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</si>
  <si>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</si>
  <si>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</si>
  <si>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</si>
  <si>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</si>
  <si>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</si>
  <si>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</si>
  <si>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</si>
  <si>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</si>
  <si>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</si>
  <si>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</si>
  <si>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</si>
  <si>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</si>
  <si>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</si>
  <si>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</si>
  <si>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</si>
  <si>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</si>
  <si>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</si>
  <si>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</si>
  <si>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</si>
  <si>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</si>
  <si>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</si>
  <si>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</si>
  <si>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</si>
  <si>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</si>
  <si>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</si>
  <si>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</si>
  <si>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</si>
  <si>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</si>
  <si>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</si>
  <si>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</si>
  <si>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</si>
  <si>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</si>
  <si>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</si>
  <si>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</si>
  <si>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</si>
  <si>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</si>
  <si>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</si>
  <si>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</si>
  <si>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</si>
  <si>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</si>
  <si>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</si>
  <si>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</si>
  <si>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</si>
  <si>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</si>
  <si>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</si>
  <si>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</si>
  <si>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</si>
  <si>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</si>
  <si>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</si>
  <si>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</si>
  <si>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</si>
  <si>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</si>
  <si>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</si>
  <si>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</si>
  <si>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</si>
  <si>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</si>
  <si>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</si>
  <si>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</si>
  <si>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</si>
  <si>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</si>
  <si>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</si>
  <si>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</si>
  <si>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</si>
  <si>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</si>
  <si>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</si>
  <si>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</si>
  <si>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</si>
  <si>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</si>
  <si>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</si>
  <si>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</si>
  <si>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</si>
  <si>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</si>
  <si>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</si>
  <si>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</si>
  <si>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</si>
  <si>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</si>
  <si>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</si>
  <si>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</si>
  <si>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</si>
  <si>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</si>
  <si>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</si>
  <si>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</si>
  <si>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</si>
  <si>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</si>
  <si>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</si>
  <si>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</si>
  <si>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</si>
  <si>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</si>
  <si>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</si>
  <si>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</si>
  <si>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</si>
  <si>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</si>
  <si>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</si>
  <si>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</si>
  <si>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</si>
  <si>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</si>
  <si>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</si>
  <si>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</si>
  <si>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</si>
  <si>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</si>
  <si>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</si>
  <si>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</si>
  <si>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</si>
  <si>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</si>
  <si>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</si>
  <si>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</si>
  <si>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</si>
  <si>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</si>
  <si>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</si>
  <si>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</si>
  <si>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</si>
  <si>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</si>
  <si>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</si>
  <si>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</si>
  <si>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</si>
  <si>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</si>
  <si>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</si>
  <si>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</si>
  <si>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</si>
  <si>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</si>
  <si>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</si>
  <si>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</si>
  <si>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</si>
  <si>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</si>
  <si>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</si>
  <si>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</si>
  <si>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</si>
  <si>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</si>
  <si>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</si>
  <si>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</si>
  <si>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</si>
  <si>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</si>
  <si>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</si>
  <si>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</si>
  <si>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</si>
  <si>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</si>
  <si>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</si>
  <si>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</si>
  <si>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</si>
  <si>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</si>
  <si>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</si>
  <si>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</si>
  <si>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</si>
  <si>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</si>
  <si>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</si>
  <si>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</si>
  <si>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</si>
  <si>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</si>
  <si>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</si>
  <si>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</si>
  <si>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</si>
  <si>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</si>
  <si>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</si>
  <si>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</si>
  <si>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</si>
  <si>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</si>
  <si>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</si>
  <si>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</si>
  <si>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</si>
  <si>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</si>
  <si>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</si>
  <si>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</si>
  <si>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</si>
  <si>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</si>
  <si>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</si>
  <si>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</si>
  <si>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</si>
  <si>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</si>
  <si>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</si>
  <si>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</si>
  <si>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</si>
  <si>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</si>
  <si>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</si>
  <si>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</si>
  <si>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</si>
  <si>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</si>
  <si>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</si>
  <si>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</si>
  <si>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</si>
  <si>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</si>
  <si>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</si>
  <si>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</si>
  <si>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</si>
  <si>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</si>
  <si>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</si>
  <si>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</si>
  <si>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</si>
  <si>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</si>
  <si>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</si>
  <si>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</si>
  <si>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</si>
  <si>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</si>
  <si>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</si>
  <si>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</si>
  <si>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</si>
  <si>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</si>
  <si>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</si>
  <si>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</si>
  <si>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</si>
  <si>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</si>
  <si>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</si>
  <si>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</si>
  <si>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</si>
  <si>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</si>
  <si>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</si>
  <si>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</si>
  <si>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</si>
  <si>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</si>
  <si>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</si>
  <si>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</si>
  <si>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</si>
  <si>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</si>
  <si>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</si>
  <si>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</si>
  <si>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</si>
  <si>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</si>
  <si>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</si>
  <si>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</si>
  <si>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</si>
  <si>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</si>
  <si>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</si>
  <si>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</si>
  <si>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</si>
  <si>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</si>
  <si>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</si>
  <si>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</si>
  <si>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</si>
  <si>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</si>
  <si>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</si>
  <si>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</si>
  <si>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</si>
  <si>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</si>
  <si>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</si>
  <si>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</si>
  <si>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</si>
  <si>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</si>
  <si>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</si>
  <si>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</si>
  <si>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</si>
  <si>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</si>
  <si>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</si>
  <si>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</si>
  <si>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</si>
  <si>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</si>
  <si>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</si>
  <si>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</si>
  <si>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</si>
  <si>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</si>
  <si>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</si>
  <si>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</si>
  <si>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</si>
  <si>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</si>
  <si>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</si>
  <si>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</si>
  <si>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</si>
  <si>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</si>
  <si>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</si>
  <si>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</si>
  <si>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</si>
  <si>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</si>
  <si>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</si>
  <si>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</si>
  <si>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</si>
  <si>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</si>
  <si>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</si>
  <si>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</si>
  <si>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</si>
  <si>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</si>
  <si>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</si>
  <si>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</si>
  <si>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</si>
  <si>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</si>
  <si>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</si>
  <si>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</si>
  <si>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</si>
  <si>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</si>
  <si>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</si>
  <si>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</si>
  <si>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</si>
  <si>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</si>
  <si>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</si>
  <si>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</si>
  <si>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</si>
  <si>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</si>
  <si>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</si>
  <si>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</si>
  <si>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</si>
  <si>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</si>
  <si>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</si>
  <si>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</si>
  <si>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</si>
  <si>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</si>
  <si>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</si>
  <si>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</si>
  <si>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</si>
  <si>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</si>
  <si>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</si>
  <si>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</si>
  <si>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</si>
  <si>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</si>
  <si>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</si>
  <si>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</si>
  <si>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</si>
  <si>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</si>
  <si>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</si>
  <si>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</si>
  <si>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</si>
  <si>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</si>
  <si>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</si>
  <si>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</si>
  <si>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</si>
  <si>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</si>
  <si>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</si>
  <si>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</si>
  <si>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</si>
  <si>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</si>
  <si>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</si>
  <si>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</si>
  <si>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</si>
  <si>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</si>
  <si>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</si>
  <si>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</si>
  <si>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</si>
  <si>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</si>
  <si>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</si>
  <si>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</si>
  <si>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</si>
  <si>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</si>
  <si>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</si>
  <si>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</si>
  <si>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</si>
  <si>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</si>
  <si>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</si>
  <si>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</si>
  <si>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</si>
  <si>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</si>
  <si>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</si>
  <si>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</si>
  <si>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</si>
  <si>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</si>
  <si>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</si>
  <si>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</si>
  <si>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</si>
  <si>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</si>
  <si>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</si>
  <si>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</si>
  <si>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</si>
  <si>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</si>
  <si>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</si>
  <si>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</si>
  <si>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</si>
  <si>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</si>
  <si>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</si>
  <si>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</si>
  <si>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</si>
  <si>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</si>
  <si>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</si>
  <si>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</si>
  <si>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</si>
  <si>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</si>
  <si>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</si>
  <si>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</si>
  <si>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</si>
  <si>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</si>
  <si>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</si>
  <si>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</si>
  <si>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</si>
  <si>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</si>
  <si>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</si>
  <si>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</si>
  <si>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</si>
  <si>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</si>
  <si>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</si>
  <si>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</si>
  <si>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</si>
  <si>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</si>
  <si>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</si>
  <si>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</si>
  <si>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</si>
  <si>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</si>
  <si>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</si>
  <si>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</si>
  <si>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</si>
  <si>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</si>
  <si>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</si>
  <si>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</si>
  <si>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</si>
  <si>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</si>
  <si>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</si>
  <si>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</si>
  <si>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</si>
  <si>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</si>
  <si>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</si>
  <si>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</si>
  <si>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</si>
  <si>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</si>
  <si>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</si>
  <si>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</si>
  <si>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</si>
  <si>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</si>
  <si>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</si>
  <si>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</si>
  <si>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</si>
  <si>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</si>
  <si>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</si>
  <si>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</si>
  <si>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</si>
  <si>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</si>
  <si>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</si>
  <si>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</si>
  <si>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</si>
  <si>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</si>
  <si>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</si>
  <si>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</si>
  <si>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</si>
  <si>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</si>
  <si>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</si>
  <si>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</si>
  <si>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</si>
  <si>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</si>
  <si>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</si>
  <si>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</si>
  <si>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</si>
  <si>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</si>
  <si>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</si>
  <si>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</si>
  <si>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</si>
  <si>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</si>
  <si>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</si>
  <si>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</si>
  <si>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</si>
  <si>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</si>
  <si>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</si>
  <si>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</si>
  <si>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</si>
  <si>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</si>
  <si>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</si>
  <si>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</si>
  <si>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</si>
  <si>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</si>
  <si>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</si>
  <si>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</si>
  <si>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</si>
  <si>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</si>
  <si>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</si>
  <si>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</si>
  <si>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</si>
  <si>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</si>
  <si>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</si>
  <si>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</si>
  <si>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</si>
  <si>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</si>
  <si>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</si>
  <si>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</si>
  <si>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</si>
  <si>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</si>
  <si>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</si>
  <si>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</si>
  <si>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</si>
  <si>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</si>
  <si>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</si>
  <si>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</si>
  <si>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</si>
  <si>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</si>
  <si>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</si>
  <si>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</si>
  <si>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</si>
  <si>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</si>
  <si>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</si>
  <si>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</si>
  <si>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</si>
  <si>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</si>
  <si>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</si>
  <si>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</si>
  <si>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</si>
  <si>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</si>
  <si>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</si>
  <si>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</si>
  <si>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</si>
  <si>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</si>
  <si>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</si>
  <si>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</si>
  <si>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</si>
  <si>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</si>
  <si>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</si>
  <si>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</si>
  <si>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</si>
  <si>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</si>
  <si>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</si>
  <si>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</si>
  <si>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</si>
  <si>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</si>
  <si>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</si>
  <si>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</si>
  <si>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</si>
  <si>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</si>
  <si>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</si>
  <si>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</si>
  <si>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</si>
  <si>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</si>
  <si>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</si>
  <si>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</si>
  <si>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</si>
  <si>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</si>
  <si>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</si>
  <si>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</si>
  <si>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</si>
  <si>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</si>
  <si>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</si>
  <si>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</si>
  <si>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</si>
  <si>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</si>
  <si>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</si>
  <si>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</si>
  <si>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</si>
  <si>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</si>
  <si>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</si>
  <si>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</si>
  <si>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</si>
  <si>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</si>
  <si>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</si>
  <si>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</si>
  <si>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</si>
  <si>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</si>
  <si>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</si>
  <si>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</si>
  <si>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</si>
  <si>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</si>
  <si>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</si>
  <si>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</si>
  <si>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</si>
  <si>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</si>
  <si>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</si>
  <si>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</si>
  <si>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</si>
  <si>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</si>
  <si>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</si>
  <si>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</si>
  <si>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</si>
  <si>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</si>
  <si>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</si>
  <si>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</si>
  <si>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</si>
  <si>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</si>
  <si>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</si>
  <si>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</si>
  <si>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</si>
  <si>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</si>
  <si>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</si>
  <si>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</si>
  <si>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</si>
  <si>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</si>
  <si>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</si>
  <si>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</si>
  <si>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</si>
  <si>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</si>
  <si>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</si>
  <si>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</si>
  <si>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</si>
  <si>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</si>
  <si>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</si>
  <si>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</si>
  <si>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</si>
  <si>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</si>
  <si>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</si>
  <si>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</si>
  <si>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</si>
  <si>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</si>
  <si>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</si>
  <si>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</si>
  <si>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</si>
  <si>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</si>
  <si>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</si>
  <si>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</si>
  <si>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</si>
  <si>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</si>
  <si>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</si>
  <si>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</si>
  <si>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</si>
  <si>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</si>
  <si>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</si>
  <si>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</si>
  <si>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</si>
  <si>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</si>
  <si>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</si>
  <si>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</si>
  <si>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</si>
  <si>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</si>
  <si>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</si>
  <si>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</si>
  <si>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</si>
  <si>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</si>
  <si>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</si>
  <si>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</si>
  <si>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</si>
  <si>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</si>
  <si>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</si>
  <si>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</si>
  <si>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</si>
  <si>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</si>
  <si>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</si>
  <si>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</si>
  <si>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</si>
  <si>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</si>
  <si>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</si>
  <si>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</si>
  <si>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</si>
  <si>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</si>
  <si>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</si>
  <si>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</si>
  <si>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</si>
  <si>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</si>
  <si>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</si>
  <si>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</si>
  <si>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</si>
  <si>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</si>
  <si>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</si>
  <si>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</si>
  <si>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</si>
  <si>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</si>
  <si>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</si>
  <si>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</si>
  <si>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</si>
  <si>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</si>
  <si>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</si>
  <si>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</si>
  <si>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</si>
  <si>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</si>
  <si>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</si>
  <si>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</si>
  <si>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</si>
  <si>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</si>
  <si>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</si>
  <si>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</si>
  <si>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</si>
  <si>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</si>
  <si>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</si>
  <si>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</si>
  <si>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</si>
  <si>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</si>
  <si>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</si>
  <si>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</si>
  <si>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</si>
  <si>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</si>
  <si>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</si>
  <si>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</si>
  <si>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</si>
  <si>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</si>
  <si>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</si>
  <si>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</si>
  <si>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</si>
  <si>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</si>
  <si>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</si>
  <si>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</si>
  <si>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</si>
  <si>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</si>
  <si>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</si>
  <si>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</si>
  <si>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</si>
  <si>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</si>
  <si>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</si>
  <si>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</si>
  <si>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</si>
  <si>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</si>
  <si>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</si>
  <si>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</si>
  <si>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</si>
  <si>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</si>
  <si>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</si>
  <si>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</si>
  <si>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</si>
  <si>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</si>
  <si>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</si>
  <si>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</si>
  <si>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</si>
  <si>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</si>
  <si>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</si>
  <si>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</si>
  <si>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</si>
  <si>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</si>
  <si>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</si>
  <si>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</si>
  <si>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</si>
  <si>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</si>
  <si>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</si>
  <si>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</si>
  <si>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</si>
  <si>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</si>
  <si>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</si>
  <si>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</si>
  <si>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</si>
  <si>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</si>
  <si>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</si>
  <si>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</si>
  <si>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</si>
  <si>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</si>
  <si>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</si>
  <si>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</si>
  <si>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</si>
  <si>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</si>
  <si>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</si>
  <si>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</si>
  <si>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</si>
  <si>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</si>
  <si>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</si>
  <si>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</si>
  <si>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</si>
  <si>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</si>
  <si>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</si>
  <si>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</si>
  <si>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</si>
  <si>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</si>
  <si>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</si>
  <si>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</si>
  <si>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</si>
  <si>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</si>
  <si>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</si>
  <si>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</si>
  <si>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</si>
  <si>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</si>
  <si>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</si>
  <si>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</si>
  <si>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</si>
  <si>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</si>
  <si>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</si>
  <si>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</si>
  <si>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</si>
  <si>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</si>
  <si>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</si>
  <si>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</si>
  <si>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</si>
  <si>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</si>
  <si>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</si>
  <si>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</si>
  <si>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</si>
  <si>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</si>
  <si>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</si>
  <si>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</si>
  <si>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</si>
  <si>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</si>
  <si>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</si>
  <si>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</si>
  <si>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</si>
  <si>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</si>
  <si>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</si>
  <si>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</si>
  <si>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</si>
  <si>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</si>
  <si>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</si>
  <si>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</si>
  <si>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</si>
  <si>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</si>
  <si>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</si>
  <si>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</si>
  <si>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</si>
  <si>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</si>
  <si>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</si>
  <si>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</si>
  <si>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</si>
  <si>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</si>
  <si>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</si>
  <si>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</si>
  <si>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</si>
  <si>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</si>
  <si>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</si>
  <si>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</si>
  <si>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</si>
  <si>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</si>
  <si>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</si>
  <si>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</si>
  <si>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</si>
  <si>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</si>
  <si>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</si>
  <si>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</si>
  <si>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</si>
  <si>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</si>
  <si>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</si>
  <si>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</si>
  <si>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</si>
  <si>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</si>
  <si>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</si>
  <si>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</si>
  <si>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</si>
  <si>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</si>
  <si>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</si>
  <si>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</si>
  <si>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</si>
  <si>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</si>
  <si>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</si>
  <si>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</si>
  <si>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</si>
  <si>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</si>
  <si>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</si>
  <si>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</si>
  <si>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</si>
  <si>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</si>
  <si>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</si>
  <si>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</si>
  <si>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</si>
  <si>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</si>
  <si>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</si>
  <si>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</si>
  <si>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</si>
  <si>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</si>
  <si>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</si>
  <si>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</si>
  <si>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</si>
  <si>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</si>
  <si>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</si>
  <si>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</si>
  <si>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</si>
  <si>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</si>
  <si>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</si>
  <si>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</si>
  <si>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</si>
  <si>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</si>
  <si>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</si>
  <si>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</si>
  <si>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</si>
  <si>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</si>
  <si>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</si>
  <si>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</si>
  <si>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</si>
  <si>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</si>
  <si>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</si>
  <si>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</si>
  <si>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</si>
  <si>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</si>
  <si>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</si>
  <si>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</si>
  <si>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</si>
  <si>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</si>
  <si>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</si>
  <si>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</si>
  <si>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</si>
  <si>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</si>
  <si>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</si>
  <si>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</si>
  <si>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</si>
  <si>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</si>
  <si>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</si>
  <si>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</si>
  <si>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</si>
  <si>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</si>
  <si>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</si>
  <si>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</si>
  <si>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</si>
  <si>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</si>
  <si>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</si>
  <si>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</si>
  <si>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</si>
  <si>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</si>
  <si>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</si>
  <si>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</si>
  <si>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</si>
  <si>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</si>
  <si>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</si>
  <si>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</si>
  <si>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</si>
  <si>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</si>
  <si>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</si>
  <si>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</si>
  <si>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</si>
  <si>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</si>
  <si>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</si>
  <si>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</si>
  <si>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</si>
  <si>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</si>
  <si>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</si>
  <si>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</si>
  <si>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</si>
  <si>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</si>
  <si>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</si>
  <si>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</si>
  <si>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</si>
  <si>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</si>
  <si>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</si>
  <si>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</si>
  <si>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</si>
  <si>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</si>
  <si>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</si>
  <si>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</si>
  <si>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</si>
  <si>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</si>
  <si>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</si>
  <si>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</si>
  <si>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</si>
  <si>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</si>
  <si>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</si>
  <si>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</si>
  <si>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</si>
  <si>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</si>
  <si>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</si>
  <si>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</si>
  <si>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</si>
  <si>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</si>
  <si>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</si>
  <si>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</si>
  <si>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</si>
  <si>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</si>
  <si>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</si>
  <si>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</si>
  <si>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</si>
  <si>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</si>
  <si>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</si>
  <si>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</si>
  <si>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</si>
  <si>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</si>
  <si>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</si>
  <si>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</si>
  <si>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</si>
  <si>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</si>
  <si>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</si>
  <si>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</si>
  <si>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</si>
  <si>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</si>
  <si>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</si>
  <si>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</si>
  <si>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</si>
  <si>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</si>
  <si>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</si>
  <si>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</si>
  <si>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</si>
  <si>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</si>
  <si>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</si>
  <si>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</si>
  <si>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</si>
  <si>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</si>
  <si>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</si>
  <si>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</si>
  <si>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</si>
  <si>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</si>
  <si>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</si>
  <si>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</si>
  <si>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</si>
  <si>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</si>
  <si>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</si>
  <si>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</si>
  <si>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</si>
  <si>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</si>
  <si>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</si>
  <si>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</si>
  <si>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</si>
  <si>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</si>
  <si>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</si>
  <si>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</si>
  <si>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</si>
  <si>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</si>
  <si>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</si>
  <si>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</si>
  <si>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</si>
  <si>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</si>
  <si>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</si>
  <si>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</si>
  <si>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</si>
  <si>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</si>
  <si>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</si>
  <si>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</si>
  <si>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</si>
  <si>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</si>
  <si>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</si>
  <si>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</si>
  <si>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</si>
  <si>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</si>
  <si>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</si>
  <si>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</si>
  <si>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</si>
  <si>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</si>
  <si>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</si>
  <si>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</si>
  <si>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</si>
  <si>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</si>
  <si>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</si>
  <si>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</si>
  <si>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</si>
  <si>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</si>
  <si>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</si>
  <si>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</si>
  <si>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</si>
  <si>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</si>
  <si>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</si>
  <si>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</si>
  <si>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</si>
  <si>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</si>
  <si>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</si>
  <si>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</si>
  <si>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</si>
  <si>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</si>
  <si>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</si>
  <si>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</si>
  <si>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</si>
  <si>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</si>
  <si>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</si>
  <si>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</si>
  <si>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</si>
  <si>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</si>
  <si>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</si>
  <si>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</si>
  <si>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</si>
  <si>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</si>
  <si>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</si>
  <si>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</si>
  <si>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</si>
  <si>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</si>
  <si>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</si>
  <si>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</si>
  <si>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</si>
  <si>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</si>
  <si>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</si>
  <si>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</si>
  <si>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</si>
  <si>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</si>
  <si>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</si>
  <si>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</si>
  <si>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</si>
  <si>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</si>
  <si>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</si>
  <si>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</si>
  <si>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</si>
  <si>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</si>
  <si>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</si>
  <si>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</si>
  <si>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</si>
  <si>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</si>
  <si>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</si>
  <si>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</si>
  <si>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</si>
  <si>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</si>
  <si>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</si>
  <si>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</si>
  <si>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</si>
  <si>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</si>
  <si>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</si>
  <si>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</si>
  <si>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</si>
  <si>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</si>
  <si>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</si>
  <si>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</si>
  <si>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</si>
  <si>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</si>
  <si>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</si>
  <si>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</si>
  <si>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</si>
  <si>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</si>
  <si>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</si>
  <si>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</si>
  <si>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</si>
  <si>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</si>
  <si>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</si>
  <si>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</si>
  <si>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</si>
  <si>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</si>
  <si>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</si>
  <si>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</si>
  <si>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</si>
  <si>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</si>
  <si>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</si>
  <si>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</si>
  <si>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</si>
  <si>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</si>
  <si>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</si>
  <si>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</si>
  <si>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</si>
  <si>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</si>
  <si>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</si>
  <si>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</si>
  <si>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</si>
  <si>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</si>
  <si>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</si>
  <si>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</si>
  <si>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</si>
  <si>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</si>
  <si>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</si>
  <si>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</si>
  <si>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</si>
  <si>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</si>
  <si>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</si>
  <si>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</si>
  <si>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</si>
  <si>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</si>
  <si>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</si>
  <si>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</si>
  <si>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</si>
  <si>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</si>
  <si>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</si>
  <si>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</si>
  <si>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</si>
  <si>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</si>
  <si>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</si>
  <si>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</si>
  <si>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</si>
  <si>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</si>
  <si>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</si>
  <si>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</si>
  <si>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</si>
  <si>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</si>
  <si>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</si>
  <si>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</si>
  <si>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</si>
  <si>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</si>
  <si>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</si>
  <si>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</si>
  <si>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</si>
  <si>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</si>
  <si>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</si>
  <si>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</si>
  <si>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</si>
  <si>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</si>
  <si>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</si>
  <si>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</si>
  <si>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</si>
  <si>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</si>
  <si>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</si>
  <si>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</si>
  <si>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</si>
  <si>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</si>
  <si>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</si>
  <si>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</si>
  <si>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</si>
  <si>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</si>
  <si>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</si>
  <si>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</si>
  <si>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</si>
  <si>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</si>
  <si>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</si>
  <si>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</si>
  <si>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</si>
  <si>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</si>
  <si>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</si>
  <si>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</si>
  <si>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</si>
  <si>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</si>
  <si>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</si>
  <si>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</si>
  <si>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</si>
  <si>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</si>
  <si>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</si>
  <si>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</si>
  <si>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</si>
  <si>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</si>
  <si>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</si>
  <si>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</si>
  <si>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</si>
  <si>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</si>
  <si>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</si>
  <si>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</si>
  <si>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</si>
  <si>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</si>
  <si>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</si>
  <si>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</si>
  <si>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</si>
  <si>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</si>
  <si>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</si>
  <si>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</si>
  <si>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</si>
  <si>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</si>
  <si>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</si>
  <si>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</si>
  <si>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</si>
  <si>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</si>
  <si>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</si>
  <si>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</si>
  <si>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</si>
  <si>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</si>
  <si>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</si>
  <si>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</si>
  <si>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</si>
  <si>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</si>
  <si>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</si>
  <si>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</si>
  <si>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</si>
  <si>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</si>
  <si>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</si>
  <si>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</si>
  <si>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</si>
  <si>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</si>
  <si>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</si>
  <si>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</si>
  <si>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</si>
  <si>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</si>
  <si>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</si>
  <si>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</si>
  <si>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</si>
  <si>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</si>
  <si>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</si>
  <si>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</si>
  <si>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</si>
  <si>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</si>
  <si>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</si>
  <si>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</si>
  <si>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</si>
  <si>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</si>
  <si>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</si>
  <si>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</si>
  <si>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</si>
  <si>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</si>
  <si>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</si>
  <si>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</si>
  <si>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</si>
  <si>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</si>
  <si>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</si>
  <si>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</si>
  <si>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</si>
  <si>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</si>
  <si>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</si>
  <si>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</si>
  <si>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</si>
  <si>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</si>
  <si>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</si>
  <si>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</si>
  <si>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</si>
  <si>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</si>
  <si>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</si>
  <si>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</si>
  <si>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</si>
  <si>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</si>
  <si>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</si>
  <si>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</si>
  <si>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</si>
  <si>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</si>
  <si>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</si>
  <si>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</si>
  <si>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</si>
  <si>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</si>
  <si>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</si>
  <si>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</si>
  <si>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</si>
  <si>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</si>
  <si>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</si>
  <si>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</si>
  <si>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</si>
  <si>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</si>
  <si>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</si>
  <si>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</si>
  <si>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</si>
  <si>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</si>
  <si>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</si>
  <si>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</si>
  <si>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</si>
  <si>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</si>
  <si>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</si>
  <si>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</si>
  <si>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</si>
  <si>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</si>
  <si>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</si>
  <si>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</si>
  <si>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</si>
  <si>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</si>
  <si>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</si>
  <si>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</si>
  <si>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</si>
  <si>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</si>
  <si>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</si>
  <si>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</si>
  <si>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</si>
  <si>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</si>
  <si>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</si>
  <si>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</si>
  <si>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</si>
  <si>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</si>
  <si>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</si>
  <si>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</si>
  <si>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</si>
  <si>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</si>
  <si>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</si>
  <si>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</si>
  <si>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</si>
  <si>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</si>
  <si>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</si>
  <si>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</si>
  <si>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</si>
  <si>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</si>
  <si>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</si>
  <si>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</si>
  <si>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</si>
  <si>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</si>
  <si>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</si>
  <si>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</si>
  <si>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</si>
  <si>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</si>
  <si>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</si>
  <si>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</si>
  <si>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</si>
  <si>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</si>
  <si>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</si>
  <si>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</si>
  <si>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</si>
  <si>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</si>
  <si>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</si>
  <si>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</si>
  <si>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</si>
  <si>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</si>
  <si>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</si>
  <si>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</si>
  <si>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</si>
  <si>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</si>
  <si>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</si>
  <si>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</si>
  <si>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</si>
  <si>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</si>
  <si>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</si>
  <si>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</si>
  <si>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</si>
  <si>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</si>
  <si>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</si>
  <si>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</si>
  <si>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</si>
  <si>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</si>
  <si>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</si>
  <si>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</si>
  <si>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</si>
  <si>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</si>
  <si>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</si>
  <si>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</si>
  <si>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</si>
  <si>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</si>
  <si>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</si>
  <si>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</si>
  <si>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</si>
  <si>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</si>
  <si>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</si>
  <si>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</si>
  <si>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</si>
  <si>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</si>
  <si>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</si>
  <si>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</si>
  <si>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</si>
  <si>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</si>
  <si>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</si>
  <si>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</si>
  <si>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</si>
  <si>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</si>
  <si>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</si>
  <si>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</si>
  <si>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</si>
  <si>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</si>
  <si>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</si>
  <si>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</si>
  <si>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</si>
  <si>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</si>
  <si>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</si>
  <si>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</si>
  <si>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</si>
  <si>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</si>
  <si>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</si>
  <si>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</si>
  <si>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</si>
  <si>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</si>
  <si>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</si>
  <si>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</si>
  <si>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</si>
  <si>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</si>
  <si>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</si>
  <si>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</si>
  <si>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</si>
  <si>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</si>
  <si>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</si>
  <si>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</si>
  <si>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</si>
  <si>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</si>
  <si>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</si>
  <si>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</si>
  <si>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</si>
  <si>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</si>
  <si>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</si>
  <si>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</si>
  <si>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</si>
  <si>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</si>
  <si>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</si>
  <si>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</si>
  <si>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</si>
  <si>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</si>
  <si>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</si>
  <si>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</si>
  <si>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</si>
  <si>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</si>
  <si>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</si>
  <si>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</si>
  <si>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</si>
  <si>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</si>
  <si>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</si>
  <si>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</si>
  <si>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</si>
  <si>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</si>
  <si>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</si>
  <si>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</si>
  <si>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</si>
  <si>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</si>
  <si>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</si>
  <si>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</si>
  <si>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</si>
  <si>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</si>
  <si>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</si>
  <si>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</si>
  <si>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</si>
  <si>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</si>
  <si>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</si>
  <si>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</si>
  <si>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</si>
  <si>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</si>
  <si>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</si>
  <si>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</si>
  <si>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</si>
  <si>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</si>
  <si>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</si>
  <si>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</si>
  <si>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</si>
  <si>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</si>
  <si>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</si>
  <si>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</si>
  <si>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</si>
  <si>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</si>
  <si>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</si>
  <si>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</si>
  <si>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</si>
  <si>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</si>
  <si>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</si>
  <si>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</si>
  <si>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</si>
  <si>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</si>
  <si>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</si>
  <si>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</si>
  <si>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</si>
  <si>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</si>
  <si>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</si>
  <si>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</si>
  <si>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</si>
  <si>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</si>
  <si>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</si>
  <si>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</si>
  <si>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</si>
  <si>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</si>
  <si>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</si>
  <si>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</si>
  <si>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</si>
  <si>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</si>
  <si>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</si>
  <si>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</si>
  <si>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</si>
  <si>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</si>
  <si>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</si>
  <si>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</si>
  <si>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</si>
  <si>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</si>
  <si>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</si>
  <si>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</si>
  <si>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</si>
  <si>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</si>
  <si>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</si>
  <si>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</si>
  <si>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</si>
  <si>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</si>
  <si>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</si>
  <si>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</si>
  <si>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</si>
  <si>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</si>
  <si>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</si>
  <si>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</si>
  <si>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</si>
  <si>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</si>
  <si>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</si>
  <si>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</si>
  <si>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</si>
  <si>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</si>
  <si>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</si>
  <si>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</si>
  <si>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</si>
  <si>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</si>
  <si>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</si>
  <si>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</si>
  <si>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</si>
  <si>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</si>
  <si>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</si>
  <si>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</si>
  <si>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</si>
  <si>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</si>
  <si>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</si>
  <si>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</si>
  <si>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</si>
  <si>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</si>
  <si>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</si>
  <si>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</si>
  <si>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</si>
  <si>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</si>
  <si>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</si>
  <si>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</si>
  <si>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</si>
  <si>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</si>
  <si>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</si>
  <si>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</si>
  <si>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</si>
  <si>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</si>
  <si>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</si>
  <si>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</si>
  <si>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</si>
  <si>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</si>
  <si>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</si>
  <si>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</si>
  <si>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</si>
  <si>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</si>
  <si>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</si>
  <si>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</si>
  <si>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</si>
  <si>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</si>
  <si>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</si>
  <si>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</si>
  <si>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</si>
  <si>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</si>
  <si>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</si>
  <si>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</si>
  <si>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</si>
  <si>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</si>
  <si>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</si>
  <si>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</si>
  <si>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</si>
  <si>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</si>
  <si>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</si>
  <si>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</si>
  <si>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</si>
  <si>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</si>
  <si>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</si>
  <si>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</si>
  <si>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</si>
  <si>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</si>
  <si>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</si>
  <si>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</si>
  <si>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</si>
  <si>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</si>
  <si>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</si>
  <si>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</si>
  <si>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</si>
  <si>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</si>
  <si>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</si>
  <si>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</si>
  <si>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</si>
  <si>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</si>
  <si>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</si>
  <si>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</si>
  <si>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</si>
  <si>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</si>
  <si>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</si>
  <si>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</si>
  <si>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</si>
  <si>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</si>
  <si>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</si>
  <si>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</si>
  <si>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</si>
  <si>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</si>
  <si>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</si>
  <si>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</si>
  <si>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</si>
  <si>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</si>
  <si>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</si>
  <si>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</si>
  <si>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</si>
  <si>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</si>
  <si>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</si>
  <si>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</si>
  <si>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</si>
  <si>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</si>
  <si>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</si>
  <si>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</si>
  <si>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</si>
  <si>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</si>
  <si>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</si>
  <si>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</si>
  <si>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</si>
  <si>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</si>
  <si>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</si>
  <si>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</si>
  <si>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</si>
  <si>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</si>
  <si>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</si>
  <si>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</si>
  <si>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</si>
  <si>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</si>
  <si>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</si>
  <si>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</si>
  <si>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</si>
  <si>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</si>
  <si>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</si>
  <si>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</si>
  <si>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</si>
  <si>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</si>
  <si>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</si>
  <si>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</si>
  <si>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</si>
  <si>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</si>
  <si>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</si>
  <si>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</si>
  <si>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</si>
  <si>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</si>
  <si>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</si>
  <si>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</si>
  <si>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</si>
  <si>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</si>
  <si>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</si>
  <si>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</si>
  <si>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</si>
  <si>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</si>
  <si>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</si>
  <si>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</si>
  <si>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</si>
  <si>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</si>
  <si>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</si>
  <si>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</si>
  <si>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</si>
  <si>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</si>
  <si>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</si>
  <si>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</si>
  <si>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</si>
  <si>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</si>
  <si>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</si>
  <si>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</si>
  <si>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</si>
  <si>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</si>
  <si>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</si>
  <si>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</si>
  <si>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</si>
  <si>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</si>
  <si>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</si>
  <si>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</si>
  <si>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</si>
  <si>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</si>
  <si>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</si>
  <si>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</si>
  <si>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</si>
  <si>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</si>
  <si>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</si>
  <si>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</si>
  <si>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</si>
  <si>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</si>
  <si>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</si>
  <si>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</si>
  <si>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</si>
  <si>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</si>
  <si>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</si>
  <si>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</si>
  <si>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</si>
  <si>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</si>
  <si>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</si>
  <si>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</si>
  <si>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</si>
  <si>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</si>
  <si>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</si>
  <si>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</si>
  <si>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</si>
  <si>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</si>
  <si>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</si>
  <si>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</si>
  <si>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</si>
  <si>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</si>
  <si>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</si>
  <si>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</si>
  <si>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</si>
  <si>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</si>
  <si>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</si>
  <si>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</si>
  <si>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</si>
  <si>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</si>
  <si>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</si>
  <si>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</si>
  <si>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</si>
  <si>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</si>
  <si>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</si>
  <si>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</si>
  <si>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</si>
  <si>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</si>
  <si>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</si>
  <si>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</si>
  <si>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</si>
  <si>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</si>
  <si>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</si>
  <si>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</si>
  <si>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</si>
  <si>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</si>
  <si>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</si>
  <si>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</si>
  <si>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</si>
  <si>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</si>
  <si>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</si>
  <si>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</si>
  <si>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</si>
  <si>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</si>
  <si>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</si>
  <si>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</si>
  <si>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</si>
  <si>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</si>
  <si>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</si>
  <si>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</si>
  <si>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</si>
  <si>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</si>
  <si>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</si>
  <si>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</si>
  <si>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</si>
  <si>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</si>
  <si>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</si>
  <si>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</si>
  <si>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</si>
  <si>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</si>
  <si>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</si>
  <si>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</si>
  <si>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</si>
  <si>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</si>
  <si>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</si>
  <si>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</si>
  <si>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</si>
  <si>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</si>
  <si>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</si>
  <si>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</si>
  <si>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</si>
  <si>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</si>
  <si>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</si>
  <si>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</si>
  <si>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</si>
  <si>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</si>
  <si>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</si>
  <si>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</si>
  <si>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</si>
  <si>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</si>
  <si>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</si>
  <si>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</si>
  <si>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</si>
  <si>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</si>
  <si>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</si>
  <si>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</si>
  <si>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</si>
  <si>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</si>
  <si>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</si>
  <si>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</si>
  <si>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</si>
  <si>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</si>
  <si>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</si>
  <si>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</si>
  <si>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</si>
  <si>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</si>
  <si>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</si>
  <si>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</si>
  <si>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</si>
  <si>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</si>
  <si>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</si>
  <si>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</si>
  <si>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</si>
  <si>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</si>
  <si>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</si>
  <si>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</si>
  <si>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</si>
  <si>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</si>
  <si>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</si>
  <si>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</si>
  <si>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</si>
  <si>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</si>
  <si>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</si>
  <si>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</si>
  <si>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</si>
  <si>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</si>
  <si>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</si>
  <si>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</si>
  <si>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</si>
  <si>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</si>
  <si>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</si>
  <si>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</si>
  <si>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</si>
  <si>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</si>
  <si>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</si>
  <si>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</si>
  <si>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</si>
  <si>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</si>
  <si>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</si>
  <si>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</si>
  <si>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</si>
  <si>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</si>
  <si>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</si>
  <si>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</si>
  <si>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</si>
  <si>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</si>
  <si>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</si>
  <si>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</si>
  <si>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</si>
  <si>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</si>
  <si>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</si>
  <si>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</si>
  <si>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</si>
  <si>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</si>
  <si>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</si>
  <si>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</si>
  <si>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</si>
  <si>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</si>
  <si>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</si>
  <si>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</si>
  <si>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</si>
  <si>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</si>
  <si>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</si>
  <si>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</si>
  <si>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</si>
  <si>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</si>
  <si>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</si>
  <si>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</si>
  <si>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</si>
  <si>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</si>
  <si>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</si>
  <si>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</si>
  <si>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</si>
  <si>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</si>
  <si>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</si>
  <si>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</si>
  <si>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</si>
  <si>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</si>
  <si>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</si>
  <si>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</si>
  <si>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</si>
  <si>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</si>
  <si>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</si>
  <si>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</si>
  <si>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</si>
  <si>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</si>
  <si>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</si>
  <si>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</si>
  <si>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</si>
  <si>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</si>
  <si>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</si>
  <si>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</si>
  <si>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</si>
  <si>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</si>
  <si>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</si>
  <si>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</si>
  <si>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</si>
  <si>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</si>
  <si>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</si>
  <si>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</si>
  <si>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</si>
  <si>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</si>
  <si>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</si>
  <si>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</si>
  <si>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</si>
  <si>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</si>
  <si>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</si>
  <si>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</si>
  <si>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</si>
  <si>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</si>
  <si>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</si>
  <si>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</si>
  <si>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</si>
  <si>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</si>
  <si>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</si>
  <si>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</si>
  <si>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</si>
  <si>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</si>
  <si>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</si>
  <si>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</si>
  <si>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</si>
  <si>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</si>
  <si>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</si>
  <si>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</si>
  <si>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</si>
  <si>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</si>
  <si>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</si>
  <si>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</si>
  <si>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</si>
  <si>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</si>
  <si>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</si>
  <si>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</si>
  <si>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</si>
  <si>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</si>
  <si>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</si>
  <si>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</si>
  <si>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</si>
  <si>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</si>
  <si>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</si>
  <si>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</si>
  <si>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</si>
  <si>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</si>
  <si>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</si>
  <si>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</si>
  <si>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</si>
  <si>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</si>
  <si>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</si>
  <si>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</si>
  <si>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</si>
  <si>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</si>
  <si>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</si>
  <si>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</si>
  <si>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</si>
  <si>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</si>
  <si>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</si>
  <si>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</si>
  <si>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</si>
  <si>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</si>
  <si>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</si>
  <si>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</si>
  <si>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</si>
  <si>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</si>
  <si>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</si>
  <si>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</si>
  <si>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</si>
  <si>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</si>
  <si>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</si>
  <si>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</si>
  <si>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</si>
  <si>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</si>
  <si>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</si>
  <si>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</si>
  <si>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</si>
  <si>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</si>
  <si>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</si>
  <si>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</si>
  <si>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</si>
  <si>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</si>
  <si>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</si>
  <si>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</si>
  <si>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</si>
  <si>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</si>
  <si>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</si>
  <si>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</si>
  <si>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</si>
  <si>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</si>
  <si>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</si>
  <si>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</si>
  <si>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</si>
  <si>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</si>
  <si>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</si>
  <si>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</si>
  <si>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</si>
  <si>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</si>
  <si>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</si>
  <si>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</si>
  <si>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</si>
  <si>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</si>
  <si>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</si>
  <si>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</si>
  <si>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</si>
  <si>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</si>
  <si>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</si>
  <si>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</si>
  <si>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</si>
  <si>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</si>
  <si>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</si>
  <si>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</si>
  <si>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</si>
  <si>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</si>
  <si>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</si>
  <si>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</si>
  <si>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</si>
  <si>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</si>
  <si>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</si>
  <si>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</si>
  <si>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</si>
  <si>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</si>
  <si>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</si>
  <si>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</si>
  <si>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</si>
  <si>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</si>
  <si>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</si>
  <si>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</si>
  <si>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</si>
  <si>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</si>
  <si>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</si>
  <si>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</si>
  <si>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</si>
  <si>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</si>
  <si>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</si>
  <si>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</si>
  <si>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</si>
  <si>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</si>
  <si>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</si>
  <si>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</si>
  <si>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</si>
  <si>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</si>
  <si>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</si>
  <si>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</si>
  <si>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</si>
  <si>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</si>
  <si>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</si>
  <si>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</si>
  <si>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</si>
  <si>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</si>
  <si>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</si>
  <si>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</si>
  <si>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</si>
  <si>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</si>
  <si>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</si>
  <si>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</si>
  <si>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</si>
  <si>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</si>
  <si>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</si>
  <si>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</si>
  <si>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</si>
  <si>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</si>
  <si>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</si>
  <si>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</si>
  <si>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</si>
  <si>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</si>
  <si>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</si>
  <si>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</si>
  <si>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</si>
  <si>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</si>
  <si>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</si>
  <si>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</si>
  <si>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</si>
  <si>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</si>
  <si>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</si>
  <si>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</si>
  <si>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</si>
  <si>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</si>
  <si>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</si>
  <si>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</si>
  <si>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</si>
  <si>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</si>
  <si>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</si>
  <si>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</si>
  <si>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</si>
  <si>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</si>
  <si>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</si>
  <si>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</si>
  <si>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</si>
  <si>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</si>
  <si>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</si>
  <si>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</si>
  <si>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</si>
  <si>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</si>
  <si>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</si>
  <si>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</si>
  <si>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</si>
  <si>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</si>
  <si>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</si>
  <si>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</si>
  <si>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</si>
  <si>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</si>
  <si>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</si>
  <si>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</si>
  <si>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</si>
  <si>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</si>
  <si>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</si>
  <si>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</si>
  <si>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</si>
  <si>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</si>
  <si>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</si>
  <si>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</si>
  <si>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</si>
  <si>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</si>
  <si>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</si>
  <si>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</si>
  <si>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</si>
  <si>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</si>
  <si>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</si>
  <si>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</si>
  <si>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</si>
  <si>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</si>
  <si>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</si>
  <si>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</si>
  <si>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</si>
  <si>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</si>
  <si>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</si>
  <si>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</si>
  <si>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</si>
  <si>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</si>
  <si>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</si>
  <si>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</si>
  <si>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</si>
  <si>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</si>
  <si>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</si>
  <si>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</si>
  <si>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</si>
  <si>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</si>
  <si>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</si>
  <si>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</si>
  <si>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</si>
  <si>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</si>
  <si>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</si>
  <si>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</si>
  <si>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</si>
  <si>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</si>
  <si>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</si>
  <si>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</si>
  <si>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</si>
  <si>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</si>
  <si>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</si>
  <si>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</si>
  <si>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</si>
  <si>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</si>
  <si>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</si>
  <si>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</si>
  <si>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</si>
  <si>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</si>
  <si>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</si>
  <si>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</si>
  <si>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</si>
  <si>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</si>
  <si>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</si>
  <si>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</si>
  <si>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</si>
  <si>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</si>
  <si>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</si>
  <si>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</si>
  <si>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</si>
  <si>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</si>
  <si>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</si>
  <si>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</si>
  <si>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</si>
  <si>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</si>
  <si>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</si>
  <si>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</si>
  <si>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</si>
  <si>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</si>
  <si>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</si>
  <si>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</si>
  <si>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</si>
  <si>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</si>
  <si>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</si>
  <si>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</si>
  <si>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</si>
  <si>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</si>
  <si>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</si>
  <si>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</si>
  <si>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</si>
  <si>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</si>
  <si>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</si>
  <si>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</si>
  <si>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</si>
  <si>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</si>
  <si>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</si>
  <si>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</si>
  <si>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</si>
  <si>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</si>
  <si>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</si>
  <si>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</si>
  <si>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</si>
  <si>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</si>
  <si>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</si>
  <si>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</si>
  <si>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</si>
  <si>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</si>
  <si>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</si>
  <si>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</si>
  <si>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</si>
  <si>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</si>
  <si>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</si>
  <si>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</si>
  <si>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</si>
  <si>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</si>
  <si>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</si>
  <si>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</si>
  <si>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</si>
  <si>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</si>
  <si>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</si>
  <si>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</si>
  <si>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</si>
  <si>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</si>
  <si>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</si>
  <si>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</si>
  <si>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</si>
  <si>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</si>
  <si>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</si>
  <si>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</si>
  <si>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</si>
  <si>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</si>
  <si>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</si>
  <si>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</si>
  <si>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</si>
  <si>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</si>
  <si>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</si>
  <si>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</si>
  <si>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</si>
  <si>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</si>
  <si>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</si>
  <si>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</si>
  <si>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</si>
  <si>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</si>
  <si>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</si>
  <si>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</si>
  <si>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</si>
  <si>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</si>
  <si>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</si>
  <si>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</si>
  <si>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</si>
  <si>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</si>
  <si>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</si>
  <si>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</si>
  <si>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</si>
  <si>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</si>
  <si>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</si>
  <si>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</si>
  <si>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</si>
  <si>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</si>
  <si>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</si>
  <si>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</si>
  <si>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</si>
  <si>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</si>
  <si>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</si>
  <si>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</si>
  <si>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</si>
  <si>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</si>
  <si>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</si>
  <si>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</si>
  <si>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</si>
  <si>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</si>
  <si>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</si>
  <si>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</si>
  <si>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</si>
  <si>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</si>
  <si>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</si>
  <si>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</si>
  <si>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</si>
  <si>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</si>
  <si>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</si>
  <si>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</si>
  <si>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</si>
  <si>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</si>
  <si>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</si>
  <si>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</si>
  <si>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</si>
  <si>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</si>
  <si>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</si>
  <si>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</si>
  <si>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</si>
  <si>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</si>
  <si>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</si>
  <si>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</si>
  <si>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</si>
  <si>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</si>
  <si>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</si>
  <si>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</si>
  <si>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</si>
  <si>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</si>
  <si>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</si>
  <si>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</si>
  <si>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</si>
  <si>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</si>
  <si>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</si>
  <si>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</si>
  <si>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</si>
  <si>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</si>
  <si>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</si>
  <si>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</si>
  <si>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</si>
  <si>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</si>
  <si>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</si>
  <si>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</si>
  <si>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</si>
  <si>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</si>
  <si>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</si>
  <si>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</si>
  <si>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</si>
  <si>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</si>
  <si>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</si>
  <si>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</si>
  <si>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</si>
  <si>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</si>
  <si>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</si>
  <si>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</si>
  <si>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</si>
  <si>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</si>
  <si>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</si>
  <si>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</si>
  <si>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</si>
  <si>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</si>
  <si>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</si>
  <si>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</si>
  <si>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</si>
  <si>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</si>
  <si>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</si>
  <si>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</si>
  <si>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</si>
  <si>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</si>
  <si>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</si>
  <si>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</si>
  <si>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</si>
  <si>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</si>
  <si>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</si>
  <si>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</si>
  <si>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</si>
  <si>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</si>
  <si>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</si>
  <si>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</si>
  <si>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</si>
  <si>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</si>
  <si>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</si>
  <si>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</si>
  <si>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</si>
  <si>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</si>
  <si>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</si>
  <si>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</si>
  <si>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</si>
  <si>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</si>
  <si>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</si>
  <si>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</si>
  <si>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</si>
  <si>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</si>
  <si>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</si>
  <si>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</si>
  <si>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</si>
  <si>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</si>
  <si>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</si>
  <si>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</si>
  <si>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</si>
  <si>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</si>
  <si>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</si>
  <si>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</si>
  <si>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</si>
  <si>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</si>
  <si>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</si>
  <si>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</si>
  <si>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</si>
  <si>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</si>
  <si>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</si>
  <si>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</si>
  <si>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</si>
  <si>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</si>
  <si>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</si>
  <si>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</si>
  <si>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</si>
  <si>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</si>
  <si>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</si>
  <si>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</si>
  <si>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</si>
  <si>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</si>
  <si>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</si>
  <si>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</si>
  <si>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</si>
  <si>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</si>
  <si>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</si>
  <si>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</si>
  <si>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</si>
  <si>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</si>
  <si>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</si>
  <si>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</si>
  <si>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</si>
  <si>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</si>
  <si>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</si>
  <si>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</si>
  <si>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</si>
  <si>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</si>
  <si>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</si>
  <si>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</si>
  <si>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</si>
  <si>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</si>
  <si>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</si>
  <si>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</si>
  <si>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</si>
  <si>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</si>
  <si>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</si>
  <si>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</si>
  <si>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</si>
  <si>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</si>
  <si>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</si>
  <si>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</si>
  <si>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</si>
  <si>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</si>
  <si>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</si>
  <si>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</si>
  <si>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</si>
  <si>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</si>
  <si>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</si>
  <si>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</si>
  <si>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</si>
  <si>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</si>
  <si>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</si>
  <si>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</si>
  <si>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</si>
  <si>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</si>
  <si>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</si>
  <si>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</si>
  <si>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</si>
  <si>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</si>
  <si>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</si>
  <si>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</si>
  <si>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</si>
  <si>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</si>
  <si>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</si>
  <si>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</si>
  <si>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</si>
  <si>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</si>
  <si>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</si>
  <si>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</si>
  <si>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</si>
  <si>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</si>
  <si>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</si>
  <si>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</si>
  <si>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</si>
  <si>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</si>
  <si>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</si>
  <si>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</si>
  <si>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</si>
  <si>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</si>
  <si>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</si>
  <si>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</si>
  <si>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</si>
  <si>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</si>
  <si>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</si>
  <si>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</si>
  <si>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</si>
  <si>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</si>
  <si>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</si>
  <si>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</si>
  <si>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</si>
  <si>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</si>
  <si>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</si>
  <si>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</si>
  <si>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</si>
  <si>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</si>
  <si>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</si>
  <si>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</si>
  <si>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</si>
  <si>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</si>
  <si>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</si>
  <si>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</si>
  <si>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</si>
  <si>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</si>
  <si>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</si>
  <si>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</si>
  <si>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</si>
  <si>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</si>
  <si>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</si>
  <si>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</si>
  <si>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</si>
  <si>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</si>
  <si>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</si>
  <si>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</si>
  <si>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</si>
  <si>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</si>
  <si>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</si>
  <si>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</si>
  <si>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</si>
  <si>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</si>
  <si>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</si>
  <si>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</si>
  <si>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</si>
  <si>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</si>
  <si>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</si>
  <si>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</si>
  <si>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</si>
  <si>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</si>
  <si>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</si>
  <si>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</si>
  <si>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</si>
  <si>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</si>
  <si>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</si>
  <si>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</si>
  <si>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</si>
  <si>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</si>
  <si>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</si>
  <si>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</si>
  <si>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</si>
  <si>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</si>
  <si>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</si>
  <si>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</si>
  <si>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</si>
  <si>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</si>
  <si>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</si>
  <si>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</si>
  <si>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</si>
  <si>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</si>
  <si>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</si>
  <si>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</si>
  <si>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</si>
  <si>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</si>
  <si>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</si>
  <si>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</si>
  <si>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</si>
  <si>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</si>
  <si>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</si>
  <si>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</si>
  <si>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</si>
  <si>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</si>
  <si>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</si>
  <si>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</si>
  <si>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</si>
  <si>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</si>
  <si>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</si>
  <si>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</si>
  <si>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</si>
  <si>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</si>
  <si>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</si>
  <si>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</si>
  <si>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</si>
  <si>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</si>
  <si>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</si>
  <si>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</si>
  <si>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</si>
  <si>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</si>
  <si>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</si>
  <si>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</si>
  <si>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</si>
  <si>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</si>
  <si>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</si>
  <si>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</si>
  <si>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</si>
  <si>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</si>
  <si>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</si>
  <si>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</si>
  <si>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</si>
  <si>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</si>
  <si>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</si>
  <si>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</si>
  <si>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</si>
  <si>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</si>
  <si>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</si>
  <si>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</si>
  <si>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</si>
  <si>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</si>
  <si>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</si>
  <si>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</si>
  <si>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</si>
  <si>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</si>
  <si>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</si>
  <si>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</si>
  <si>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</si>
  <si>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</si>
  <si>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</si>
  <si>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</si>
  <si>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</si>
  <si>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</si>
  <si>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</si>
  <si>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</si>
  <si>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</si>
  <si>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</si>
  <si>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</si>
  <si>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</si>
  <si>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</si>
  <si>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</si>
  <si>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</si>
  <si>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</si>
  <si>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</si>
  <si>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</si>
  <si>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</si>
  <si>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</si>
  <si>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</si>
  <si>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</si>
  <si>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</si>
  <si>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</si>
  <si>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</si>
  <si>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</si>
  <si>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</si>
  <si>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</si>
  <si>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</si>
  <si>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</si>
  <si>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</si>
  <si>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</si>
  <si>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</si>
  <si>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</si>
  <si>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</si>
  <si>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</si>
  <si>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</si>
  <si>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</si>
  <si>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</si>
  <si>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</si>
  <si>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</si>
  <si>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</si>
  <si>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</si>
  <si>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</si>
  <si>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</si>
  <si>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</si>
  <si>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</si>
  <si>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</si>
  <si>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</si>
  <si>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</si>
  <si>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</si>
  <si>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</si>
  <si>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</si>
  <si>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</si>
  <si>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</si>
  <si>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</si>
  <si>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</si>
  <si>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</si>
  <si>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</si>
  <si>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</si>
  <si>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</si>
  <si>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</si>
  <si>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</si>
  <si>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</si>
  <si>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</si>
  <si>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</si>
  <si>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</si>
  <si>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</si>
  <si>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</si>
  <si>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</si>
  <si>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</si>
  <si>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</si>
  <si>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</si>
  <si>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</si>
  <si>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</si>
  <si>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</si>
  <si>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</si>
  <si>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</si>
  <si>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</si>
  <si>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</si>
  <si>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</si>
  <si>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</si>
  <si>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</si>
  <si>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</si>
  <si>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</si>
  <si>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</si>
  <si>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</si>
  <si>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</si>
  <si>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</si>
  <si>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</si>
  <si>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</si>
  <si>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</si>
  <si>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</si>
  <si>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</si>
  <si>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</si>
  <si>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</si>
  <si>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</si>
  <si>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</si>
  <si>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</si>
  <si>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</si>
  <si>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</si>
  <si>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</si>
  <si>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</si>
  <si>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</si>
  <si>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</si>
  <si>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</si>
  <si>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</si>
  <si>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</si>
  <si>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</si>
  <si>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</si>
  <si>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</si>
  <si>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</si>
  <si>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</si>
  <si>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</si>
  <si>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</si>
  <si>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</si>
  <si>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</si>
  <si>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</si>
  <si>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</si>
  <si>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</si>
  <si>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</si>
  <si>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</si>
  <si>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</si>
  <si>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</si>
  <si>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</si>
  <si>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</si>
  <si>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</si>
  <si>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</si>
  <si>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</si>
  <si>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</si>
  <si>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</si>
  <si>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</si>
  <si>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</si>
  <si>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</si>
  <si>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</si>
  <si>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</si>
  <si>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</si>
  <si>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</si>
  <si>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</si>
  <si>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</si>
  <si>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</si>
  <si>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</si>
  <si>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</si>
  <si>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</si>
  <si>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</si>
  <si>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</si>
  <si>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</si>
  <si>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</si>
  <si>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</si>
  <si>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</si>
  <si>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</si>
  <si>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</si>
  <si>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</si>
  <si>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</si>
  <si>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</si>
  <si>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</si>
  <si>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</si>
  <si>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</si>
  <si>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</si>
  <si>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</si>
  <si>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</si>
  <si>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</si>
  <si>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</si>
  <si>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</si>
  <si>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</si>
  <si>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</si>
  <si>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</si>
  <si>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</si>
  <si>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</si>
  <si>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</si>
  <si>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</si>
  <si>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</si>
  <si>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</si>
  <si>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</si>
  <si>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</si>
  <si>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</si>
  <si>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</si>
  <si>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</si>
  <si>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</si>
  <si>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</si>
  <si>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</si>
  <si>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</si>
  <si>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</si>
  <si>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</si>
  <si>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</si>
  <si>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</si>
  <si>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</si>
  <si>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</si>
  <si>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</si>
  <si>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</si>
  <si>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</si>
  <si>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</si>
  <si>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</si>
  <si>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</si>
  <si>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</si>
  <si>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</si>
  <si>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</si>
  <si>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</si>
  <si>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</si>
  <si>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</si>
  <si>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</si>
  <si>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</si>
  <si>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</si>
  <si>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</si>
  <si>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</si>
  <si>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</si>
  <si>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</si>
  <si>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</si>
  <si>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</si>
  <si>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</si>
  <si>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</si>
  <si>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</si>
  <si>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</si>
  <si>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</si>
  <si>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</si>
  <si>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</si>
  <si>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</si>
  <si>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</si>
  <si>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</si>
  <si>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</si>
  <si>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</si>
  <si>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</si>
  <si>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</si>
  <si>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</si>
  <si>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</si>
  <si>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</si>
  <si>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</si>
  <si>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</si>
  <si>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</si>
  <si>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</si>
  <si>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</si>
  <si>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</si>
  <si>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</si>
  <si>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</si>
  <si>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</si>
  <si>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</si>
  <si>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</si>
  <si>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</si>
  <si>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</si>
  <si>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</si>
  <si>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</si>
  <si>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</si>
  <si>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</si>
  <si>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</si>
  <si>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</si>
  <si>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</si>
  <si>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</si>
  <si>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</si>
  <si>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</si>
  <si>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</si>
  <si>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</si>
  <si>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</si>
  <si>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</si>
  <si>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</si>
  <si>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</si>
  <si>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</si>
  <si>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</si>
  <si>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</si>
  <si>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</si>
  <si>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</si>
  <si>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</si>
  <si>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</si>
  <si>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</si>
  <si>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</si>
  <si>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</si>
  <si>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</si>
  <si>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</si>
  <si>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</si>
  <si>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</si>
  <si>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</si>
  <si>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</si>
  <si>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</si>
  <si>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</si>
  <si>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</si>
  <si>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</si>
  <si>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</si>
  <si>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</si>
  <si>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</si>
  <si>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</si>
  <si>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</si>
  <si>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</si>
  <si>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</si>
  <si>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</si>
  <si>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</si>
  <si>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</si>
  <si>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</si>
  <si>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</si>
  <si>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</si>
  <si>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</si>
  <si>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</si>
  <si>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</si>
  <si>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</si>
  <si>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</si>
  <si>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</si>
  <si>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</si>
  <si>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</si>
  <si>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</si>
  <si>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</si>
  <si>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</si>
  <si>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</si>
  <si>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</si>
  <si>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</si>
  <si>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</si>
  <si>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</si>
  <si>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</si>
  <si>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</si>
  <si>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</si>
  <si>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</si>
  <si>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</si>
  <si>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</si>
  <si>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</si>
  <si>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</si>
  <si>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</si>
  <si>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</si>
  <si>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</si>
  <si>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</si>
  <si>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</si>
  <si>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</si>
  <si>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</si>
  <si>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</si>
  <si>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</si>
  <si>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</si>
  <si>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</si>
  <si>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</si>
  <si>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</si>
  <si>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</si>
  <si>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</si>
  <si>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</si>
  <si>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</si>
  <si>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</si>
  <si>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</si>
  <si>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</si>
  <si>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</si>
  <si>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</si>
  <si>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</si>
  <si>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</si>
  <si>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</si>
  <si>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</si>
  <si>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</si>
  <si>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</si>
  <si>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</si>
  <si>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</si>
  <si>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</si>
  <si>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</si>
  <si>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</si>
  <si>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</si>
  <si>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</si>
  <si>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</si>
  <si>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</si>
  <si>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</si>
  <si>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</si>
  <si>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</si>
  <si>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</si>
  <si>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</si>
  <si>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</si>
  <si>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</si>
  <si>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</si>
  <si>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</si>
  <si>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</si>
  <si>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</si>
  <si>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</si>
  <si>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</si>
  <si>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</si>
  <si>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</si>
  <si>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</si>
  <si>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</si>
  <si>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</si>
  <si>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</si>
  <si>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</si>
  <si>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</si>
  <si>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</si>
  <si>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</si>
  <si>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</si>
  <si>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</si>
  <si>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</si>
  <si>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</si>
  <si>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</si>
  <si>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</si>
  <si>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</si>
  <si>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</si>
  <si>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</si>
  <si>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</si>
  <si>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</si>
  <si>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</si>
  <si>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</si>
  <si>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</si>
  <si>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</si>
  <si>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</si>
  <si>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</si>
  <si>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</si>
  <si>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</si>
  <si>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</si>
  <si>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</si>
  <si>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</si>
  <si>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</si>
  <si>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</si>
  <si>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</si>
  <si>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</si>
  <si>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</si>
  <si>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</si>
  <si>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</si>
  <si>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</si>
  <si>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</si>
  <si>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</si>
  <si>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</si>
  <si>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</si>
  <si>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</si>
  <si>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</si>
  <si>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</si>
  <si>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</si>
  <si>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</si>
  <si>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</si>
  <si>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</si>
  <si>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</si>
  <si>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</si>
  <si>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</si>
  <si>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</si>
  <si>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</si>
  <si>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</si>
  <si>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</si>
  <si>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</si>
  <si>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</si>
  <si>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</si>
  <si>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</si>
  <si>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</si>
  <si>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</si>
  <si>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</si>
  <si>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</si>
  <si>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</si>
  <si>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</si>
  <si>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</si>
  <si>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</si>
  <si>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</si>
  <si>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</si>
  <si>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</si>
  <si>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</si>
  <si>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</si>
  <si>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</si>
  <si>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</si>
  <si>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</si>
  <si>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</si>
  <si>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</si>
  <si>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</si>
  <si>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</si>
  <si>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</si>
  <si>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</si>
  <si>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</si>
  <si>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</si>
  <si>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</si>
  <si>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</si>
  <si>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</si>
  <si>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</si>
  <si>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</si>
  <si>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</si>
  <si>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</si>
  <si>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</si>
  <si>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</si>
  <si>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</si>
  <si>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</si>
  <si>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</si>
  <si>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</si>
  <si>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</si>
  <si>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</si>
  <si>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</si>
  <si>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</si>
  <si>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</si>
  <si>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</si>
  <si>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</si>
  <si>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</si>
  <si>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</si>
  <si>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</si>
  <si>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</si>
  <si>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</si>
  <si>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</si>
  <si>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</si>
  <si>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</si>
  <si>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</si>
  <si>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</si>
  <si>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</si>
  <si>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</si>
  <si>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</si>
  <si>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</si>
  <si>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</si>
  <si>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</si>
  <si>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</si>
  <si>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</si>
  <si>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</si>
  <si>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</si>
  <si>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</si>
  <si>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</si>
  <si>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</si>
  <si>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</si>
  <si>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</si>
  <si>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</si>
  <si>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</si>
  <si>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</si>
  <si>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</si>
  <si>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</si>
  <si>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</si>
  <si>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</si>
  <si>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</si>
  <si>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</si>
  <si>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</si>
  <si>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</si>
  <si>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</si>
  <si>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</si>
  <si>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</si>
  <si>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</si>
  <si>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</si>
  <si>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</si>
  <si>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</si>
  <si>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</si>
  <si>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</si>
  <si>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</si>
  <si>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</si>
  <si>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</si>
  <si>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</si>
  <si>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</si>
  <si>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</si>
  <si>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</si>
  <si>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</si>
  <si>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</si>
  <si>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</si>
  <si>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</si>
  <si>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</si>
  <si>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</si>
  <si>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</si>
  <si>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</si>
  <si>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</si>
  <si>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</si>
  <si>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</si>
  <si>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</si>
  <si>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</si>
  <si>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</si>
  <si>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</si>
  <si>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</si>
  <si>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</si>
  <si>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</si>
  <si>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</si>
  <si>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</si>
  <si>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</si>
  <si>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</si>
  <si>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</si>
  <si>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</si>
  <si>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</si>
  <si>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</si>
  <si>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</si>
  <si>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</si>
  <si>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</si>
  <si>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</si>
  <si>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</si>
  <si>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</si>
  <si>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</si>
  <si>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</si>
  <si>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</si>
  <si>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</si>
  <si>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</si>
  <si>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</si>
  <si>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</si>
  <si>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</si>
  <si>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</si>
  <si>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</si>
  <si>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</si>
  <si>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</si>
  <si>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</si>
  <si>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</si>
  <si>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</si>
  <si>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</si>
  <si>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</si>
  <si>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</si>
  <si>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</si>
  <si>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</si>
  <si>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</si>
  <si>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</si>
  <si>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</si>
  <si>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</si>
  <si>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</si>
  <si>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</si>
  <si>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</si>
  <si>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</si>
  <si>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</si>
  <si>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</si>
  <si>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</si>
  <si>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</si>
  <si>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</si>
  <si>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</si>
  <si>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</si>
  <si>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</si>
  <si>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</si>
  <si>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</si>
  <si>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</si>
  <si>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</si>
  <si>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</si>
  <si>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</si>
  <si>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</si>
  <si>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</si>
  <si>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</si>
  <si>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</si>
  <si>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</si>
  <si>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</si>
  <si>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</si>
  <si>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</si>
  <si>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</si>
  <si>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</si>
  <si>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</si>
  <si>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</si>
  <si>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</si>
  <si>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</si>
  <si>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</si>
  <si>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</si>
  <si>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</si>
  <si>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</si>
  <si>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</si>
  <si>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</si>
  <si>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</si>
  <si>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</si>
  <si>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</si>
  <si>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</si>
  <si>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</si>
  <si>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</si>
  <si>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</si>
  <si>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</si>
  <si>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</si>
  <si>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</si>
  <si>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</si>
  <si>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</si>
  <si>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</si>
  <si>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</si>
  <si>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</si>
  <si>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</si>
  <si>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</si>
  <si>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</si>
  <si>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</si>
  <si>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</si>
  <si>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</si>
  <si>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</si>
  <si>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</si>
  <si>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</si>
  <si>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</si>
  <si>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</si>
  <si>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</si>
  <si>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</si>
  <si>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</si>
  <si>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</si>
  <si>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</si>
  <si>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</si>
  <si>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</si>
  <si>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</si>
  <si>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</si>
  <si>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</si>
  <si>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</si>
  <si>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</si>
  <si>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</si>
  <si>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</si>
  <si>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</si>
  <si>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</si>
  <si>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</si>
  <si>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</si>
  <si>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</si>
  <si>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</si>
  <si>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</si>
  <si>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</si>
  <si>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</si>
  <si>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</si>
  <si>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</si>
  <si>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</si>
  <si>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</si>
  <si>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</si>
  <si>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</si>
  <si>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</si>
  <si>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</si>
  <si>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</si>
  <si>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</si>
  <si>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</si>
  <si>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</si>
  <si>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</si>
  <si>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</si>
  <si>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</si>
  <si>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</si>
  <si>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</si>
  <si>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</si>
  <si>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</si>
  <si>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</si>
  <si>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</si>
  <si>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</si>
  <si>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</si>
  <si>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</si>
  <si>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</si>
  <si>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</si>
  <si>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</si>
  <si>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</si>
  <si>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</si>
  <si>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</si>
  <si>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</si>
  <si>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</si>
  <si>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</si>
  <si>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</si>
  <si>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</si>
  <si>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</si>
  <si>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</si>
  <si>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</si>
  <si>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</si>
  <si>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</si>
  <si>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</si>
  <si>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</si>
  <si>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</si>
  <si>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</si>
  <si>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</si>
  <si>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</si>
  <si>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</si>
  <si>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</si>
  <si>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</si>
  <si>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</si>
  <si>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</si>
  <si>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</si>
  <si>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</si>
  <si>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</si>
  <si>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</si>
  <si>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</si>
  <si>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</si>
  <si>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</si>
  <si>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</si>
  <si>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</si>
  <si>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</si>
  <si>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</si>
  <si>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</si>
  <si>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</si>
  <si>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</si>
  <si>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</si>
  <si>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</si>
  <si>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</si>
  <si>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</si>
  <si>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</si>
  <si>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</si>
  <si>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</si>
  <si>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</si>
  <si>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</si>
  <si>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</si>
  <si>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</si>
  <si>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</si>
  <si>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</si>
  <si>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</si>
  <si>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</si>
  <si>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</si>
  <si>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</si>
  <si>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</si>
  <si>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</si>
  <si>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</si>
  <si>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</si>
  <si>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</si>
  <si>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</si>
  <si>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</si>
  <si>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</si>
  <si>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</si>
  <si>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</si>
  <si>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</si>
  <si>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</si>
  <si>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</si>
  <si>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</si>
  <si>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</si>
  <si>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</si>
  <si>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</si>
  <si>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</si>
  <si>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</si>
  <si>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</si>
  <si>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</si>
  <si>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</si>
  <si>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</si>
  <si>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</si>
  <si>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</si>
  <si>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</si>
  <si>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</si>
  <si>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</si>
  <si>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</si>
  <si>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</si>
  <si>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</si>
  <si>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</si>
  <si>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</si>
  <si>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</si>
  <si>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</si>
  <si>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</si>
  <si>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</si>
  <si>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</si>
  <si>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</si>
  <si>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</si>
  <si>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</si>
  <si>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</si>
  <si>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</si>
  <si>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</si>
  <si>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</si>
  <si>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</si>
  <si>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</si>
  <si>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</si>
  <si>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</si>
  <si>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</si>
  <si>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</si>
  <si>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</si>
  <si>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</si>
  <si>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</si>
  <si>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</si>
  <si>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</si>
  <si>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</si>
  <si>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</si>
  <si>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</si>
  <si>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</si>
  <si>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</si>
  <si>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</si>
  <si>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</si>
  <si>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</si>
  <si>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</si>
  <si>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</si>
  <si>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</si>
  <si>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</si>
  <si>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</si>
  <si>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</si>
  <si>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</si>
  <si>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</si>
  <si>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</si>
  <si>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</si>
  <si>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</si>
  <si>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</si>
  <si>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</si>
  <si>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</si>
  <si>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</si>
  <si>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</si>
  <si>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</si>
  <si>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</si>
  <si>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</si>
  <si>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</si>
  <si>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</si>
  <si>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</si>
  <si>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</si>
  <si>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</si>
  <si>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</si>
  <si>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</si>
  <si>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</si>
  <si>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</si>
  <si>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</si>
  <si>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</si>
  <si>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</si>
  <si>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</si>
  <si>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</si>
  <si>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</si>
  <si>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</si>
  <si>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</si>
  <si>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</si>
  <si>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</si>
  <si>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</si>
  <si>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</si>
  <si>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</si>
  <si>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</si>
  <si>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</si>
  <si>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</si>
  <si>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</si>
  <si>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</si>
  <si>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</si>
  <si>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</si>
  <si>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</si>
  <si>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</si>
  <si>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</si>
  <si>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</si>
  <si>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</si>
  <si>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</si>
  <si>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</si>
  <si>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</si>
  <si>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</si>
  <si>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</si>
  <si>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</si>
  <si>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</si>
  <si>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</si>
  <si>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</si>
  <si>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</si>
  <si>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</si>
  <si>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</si>
  <si>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</si>
  <si>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</si>
  <si>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</si>
  <si>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</si>
  <si>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</si>
  <si>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</si>
  <si>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</si>
  <si>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</si>
  <si>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</si>
  <si>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</si>
  <si>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</si>
  <si>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</si>
  <si>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</si>
  <si>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</si>
  <si>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</si>
  <si>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</si>
  <si>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</si>
  <si>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</si>
  <si>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</si>
  <si>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</si>
  <si>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</si>
  <si>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</si>
  <si>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</si>
  <si>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</si>
  <si>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</si>
  <si>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</si>
  <si>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</si>
  <si>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</si>
  <si>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</si>
  <si>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</si>
  <si>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</si>
  <si>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</si>
  <si>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</si>
  <si>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</si>
  <si>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</si>
  <si>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</si>
  <si>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</si>
  <si>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</si>
  <si>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</si>
  <si>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</si>
  <si>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</si>
  <si>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</si>
  <si>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</si>
  <si>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</si>
  <si>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</si>
  <si>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</si>
  <si>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</si>
  <si>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</si>
  <si>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</si>
  <si>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</si>
  <si>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</si>
  <si>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</si>
  <si>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</si>
  <si>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</si>
  <si>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</si>
  <si>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</si>
  <si>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</si>
  <si>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</si>
  <si>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</si>
  <si>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</si>
  <si>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</si>
  <si>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</si>
  <si>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</si>
  <si>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</si>
  <si>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</si>
  <si>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</si>
  <si>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</si>
  <si>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</si>
  <si>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</si>
  <si>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</si>
  <si>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</si>
  <si>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</si>
  <si>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</si>
  <si>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</si>
  <si>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</si>
  <si>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</si>
  <si>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</si>
  <si>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</si>
  <si>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</si>
  <si>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</si>
  <si>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</si>
  <si>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</si>
  <si>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</si>
  <si>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</si>
  <si>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</si>
  <si>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</si>
  <si>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</si>
  <si>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</si>
  <si>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</si>
  <si>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</si>
  <si>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</si>
  <si>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</si>
  <si>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</si>
  <si>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</si>
  <si>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</si>
  <si>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</si>
  <si>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</si>
  <si>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</si>
  <si>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</si>
  <si>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</si>
  <si>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</si>
  <si>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</si>
  <si>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</si>
  <si>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</si>
  <si>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</si>
  <si>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</si>
  <si>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</si>
  <si>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</si>
  <si>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</si>
  <si>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</si>
  <si>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</si>
  <si>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</si>
  <si>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</si>
  <si>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</si>
  <si>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</si>
  <si>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</si>
  <si>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</si>
  <si>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</si>
  <si>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</si>
  <si>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</si>
  <si>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</si>
  <si>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</si>
  <si>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</si>
  <si>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</si>
  <si>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</si>
  <si>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</si>
  <si>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</si>
  <si>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</si>
  <si>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</si>
  <si>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</si>
  <si>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</si>
  <si>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</si>
  <si>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</si>
  <si>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</si>
  <si>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</si>
  <si>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</si>
  <si>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</si>
  <si>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</si>
  <si>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</si>
  <si>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</si>
  <si>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</si>
  <si>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</si>
  <si>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</si>
  <si>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</si>
  <si>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</si>
  <si>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</si>
  <si>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</si>
  <si>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</si>
  <si>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</si>
  <si>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</si>
  <si>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</si>
  <si>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</si>
  <si>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</si>
  <si>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</si>
  <si>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</si>
  <si>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</si>
  <si>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</si>
  <si>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</si>
  <si>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</si>
  <si>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</si>
  <si>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</si>
  <si>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</si>
  <si>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</si>
  <si>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</si>
  <si>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</si>
  <si>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</si>
  <si>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</si>
  <si>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</si>
  <si>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</si>
  <si>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</si>
  <si>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</si>
  <si>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</si>
  <si>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</si>
  <si>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</si>
  <si>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</si>
  <si>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</si>
  <si>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</si>
  <si>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</si>
  <si>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</si>
  <si>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</si>
  <si>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</si>
  <si>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</si>
  <si>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</si>
  <si>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</si>
  <si>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</si>
  <si>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</si>
  <si>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</si>
  <si>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</si>
  <si>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</si>
  <si>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</si>
  <si>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</si>
  <si>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</si>
  <si>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</si>
  <si>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</si>
  <si>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</si>
  <si>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</si>
  <si>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</si>
  <si>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</si>
  <si>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</si>
  <si>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</si>
  <si>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</si>
  <si>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</si>
  <si>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</si>
  <si>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</si>
  <si>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</si>
  <si>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</si>
  <si>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</si>
  <si>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</si>
  <si>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</si>
  <si>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</si>
  <si>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</si>
  <si>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</si>
  <si>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</si>
  <si>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</si>
  <si>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</si>
  <si>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</si>
  <si>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</si>
  <si>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</si>
  <si>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</si>
  <si>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</si>
  <si>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</si>
  <si>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</si>
  <si>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</si>
  <si>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</si>
  <si>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</si>
  <si>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</si>
  <si>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</si>
  <si>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</si>
  <si>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</si>
  <si>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</si>
  <si>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</si>
  <si>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</si>
  <si>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</si>
  <si>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</si>
  <si>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</si>
  <si>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</si>
  <si>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</si>
  <si>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</si>
  <si>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</si>
  <si>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</si>
  <si>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</si>
  <si>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</si>
  <si>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</si>
  <si>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</si>
  <si>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</si>
  <si>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</si>
  <si>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</si>
  <si>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</si>
  <si>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</si>
  <si>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</si>
  <si>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</si>
  <si>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</si>
  <si>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</si>
  <si>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</si>
  <si>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</si>
  <si>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</si>
  <si>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</si>
  <si>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</si>
  <si>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</si>
  <si>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</si>
  <si>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</si>
  <si>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</si>
  <si>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</si>
  <si>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</si>
  <si>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</si>
  <si>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</si>
  <si>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</si>
  <si>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</si>
  <si>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</si>
  <si>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</si>
  <si>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</si>
  <si>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</si>
  <si>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</si>
  <si>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</si>
  <si>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</si>
  <si>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</si>
  <si>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</si>
  <si>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</si>
  <si>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</si>
  <si>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</si>
  <si>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</si>
  <si>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</si>
  <si>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</si>
  <si>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</si>
  <si>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</si>
  <si>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</si>
  <si>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</si>
  <si>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</si>
  <si>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</si>
  <si>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</si>
  <si>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</si>
  <si>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</si>
  <si>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</si>
  <si>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</si>
  <si>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</si>
  <si>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</si>
  <si>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</si>
  <si>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</si>
  <si>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</si>
  <si>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</si>
  <si>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</si>
  <si>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</si>
  <si>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</si>
  <si>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</si>
  <si>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</si>
  <si>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</si>
  <si>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</si>
  <si>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</si>
  <si>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</si>
  <si>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</si>
  <si>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</si>
  <si>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</si>
  <si>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</si>
  <si>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</si>
  <si>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</si>
  <si>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</si>
  <si>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</si>
  <si>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</si>
  <si>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</si>
  <si>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</si>
  <si>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</si>
  <si>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</si>
  <si>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</si>
  <si>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</si>
  <si>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</si>
  <si>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</si>
  <si>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</si>
  <si>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</si>
  <si>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</si>
  <si>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</si>
  <si>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</si>
  <si>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</si>
  <si>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</si>
  <si>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</si>
  <si>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</si>
  <si>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</si>
  <si>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</si>
  <si>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</si>
  <si>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</si>
  <si>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</si>
  <si>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</si>
  <si>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</si>
  <si>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</si>
  <si>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</si>
  <si>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</si>
  <si>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</si>
  <si>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</si>
  <si>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</si>
  <si>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</si>
  <si>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</si>
  <si>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</si>
  <si>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</si>
  <si>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</si>
  <si>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</si>
  <si>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</si>
  <si>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</si>
  <si>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</si>
  <si>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</si>
  <si>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</si>
  <si>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</si>
  <si>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</si>
  <si>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</si>
  <si>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</si>
  <si>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</si>
  <si>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</si>
  <si>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</si>
  <si>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</si>
  <si>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</si>
  <si>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</si>
  <si>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</si>
  <si>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</si>
  <si>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</si>
  <si>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</si>
  <si>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</si>
  <si>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</si>
  <si>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</si>
  <si>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</si>
  <si>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</si>
  <si>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</si>
  <si>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</si>
  <si>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</si>
  <si>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</si>
  <si>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</si>
  <si>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</si>
  <si>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</si>
  <si>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</si>
  <si>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</si>
  <si>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</si>
  <si>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</si>
  <si>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</si>
  <si>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</si>
  <si>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</si>
  <si>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</si>
  <si>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</si>
  <si>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</si>
  <si>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</si>
  <si>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</si>
  <si>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</si>
  <si>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</si>
  <si>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</si>
  <si>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</si>
  <si>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</si>
  <si>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</si>
  <si>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</si>
  <si>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</si>
  <si>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</si>
  <si>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</si>
  <si>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</si>
  <si>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</si>
  <si>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</si>
  <si>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</si>
  <si>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</si>
  <si>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</si>
  <si>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</si>
  <si>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</si>
  <si>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</si>
  <si>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</si>
  <si>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</si>
  <si>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</si>
  <si>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</si>
  <si>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</si>
  <si>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</si>
  <si>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</si>
  <si>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</si>
  <si>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</si>
  <si>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</si>
  <si>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</si>
  <si>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</si>
  <si>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</si>
  <si>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</si>
  <si>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</si>
  <si>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</si>
  <si>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</si>
  <si>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</si>
  <si>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</si>
  <si>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</si>
  <si>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</si>
  <si>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</si>
  <si>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</si>
  <si>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</si>
  <si>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</si>
  <si>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</si>
  <si>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</si>
  <si>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</si>
  <si>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</si>
  <si>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</si>
  <si>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</si>
  <si>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</si>
  <si>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</si>
  <si>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</si>
  <si>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</si>
  <si>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</si>
  <si>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</si>
  <si>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</si>
  <si>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</si>
  <si>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</si>
  <si>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</si>
  <si>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</si>
  <si>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</si>
  <si>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</si>
  <si>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</si>
  <si>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</si>
  <si>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</si>
  <si>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</si>
  <si>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</si>
  <si>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</si>
  <si>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</si>
  <si>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</si>
  <si>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</si>
  <si>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</si>
  <si>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</si>
  <si>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</si>
  <si>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</si>
  <si>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</si>
  <si>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</si>
  <si>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</si>
  <si>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</si>
  <si>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</si>
  <si>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</si>
  <si>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</si>
  <si>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</si>
  <si>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</si>
  <si>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</si>
  <si>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</si>
  <si>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</si>
  <si>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</si>
  <si>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</si>
  <si>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</si>
  <si>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</si>
  <si>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</si>
  <si>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</si>
  <si>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</si>
  <si>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</si>
  <si>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</si>
  <si>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</si>
  <si>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</si>
  <si>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</si>
  <si>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</si>
  <si>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</si>
  <si>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</si>
  <si>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</si>
  <si>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</si>
  <si>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</si>
  <si>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</si>
  <si>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</si>
  <si>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</si>
  <si>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</si>
  <si>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</si>
  <si>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</si>
  <si>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</si>
  <si>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</si>
  <si>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</si>
  <si>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</si>
  <si>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</si>
  <si>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</si>
  <si>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</si>
  <si>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</si>
  <si>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</si>
  <si>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</si>
  <si>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</si>
  <si>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</si>
  <si>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</si>
  <si>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</si>
  <si>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</si>
  <si>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</si>
  <si>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</si>
  <si>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</si>
  <si>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</si>
  <si>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</si>
  <si>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</si>
  <si>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</si>
  <si>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</si>
  <si>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</si>
  <si>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</si>
  <si>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</si>
  <si>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</si>
  <si>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</si>
  <si>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</si>
  <si>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</si>
  <si>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</si>
  <si>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</si>
  <si>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</si>
  <si>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</si>
  <si>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</si>
  <si>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</si>
  <si>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</si>
  <si>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</si>
  <si>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</si>
  <si>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</si>
  <si>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</si>
  <si>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</si>
  <si>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</si>
  <si>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</si>
  <si>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</si>
  <si>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</si>
  <si>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</si>
  <si>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</si>
  <si>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</si>
  <si>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</si>
  <si>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</si>
  <si>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</si>
  <si>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</si>
  <si>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</si>
  <si>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</si>
  <si>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</si>
  <si>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</si>
  <si>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</si>
  <si>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</si>
  <si>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</si>
  <si>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</si>
  <si>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</si>
  <si>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</si>
  <si>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</si>
  <si>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</si>
  <si>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</si>
  <si>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</si>
  <si>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</si>
  <si>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</si>
  <si>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</si>
  <si>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</si>
  <si>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</si>
  <si>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</si>
  <si>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</si>
  <si>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</si>
  <si>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</si>
  <si>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</si>
  <si>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</si>
  <si>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</si>
  <si>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</si>
  <si>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</si>
  <si>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</si>
  <si>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</si>
  <si>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</si>
  <si>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</si>
  <si>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</si>
  <si>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</si>
  <si>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</si>
  <si>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</si>
  <si>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</si>
  <si>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</si>
  <si>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</si>
  <si>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</si>
  <si>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</si>
  <si>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</si>
  <si>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</si>
  <si>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</si>
  <si>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</si>
  <si>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</si>
  <si>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</si>
  <si>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</si>
  <si>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</si>
  <si>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</si>
  <si>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</si>
  <si>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</si>
  <si>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</si>
  <si>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</si>
  <si>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</si>
  <si>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</si>
  <si>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</si>
  <si>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</si>
  <si>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</si>
  <si>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</si>
  <si>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</si>
  <si>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</si>
  <si>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</si>
  <si>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</si>
  <si>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</si>
  <si>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</si>
  <si>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</si>
  <si>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</si>
  <si>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</si>
  <si>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</si>
  <si>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</si>
  <si>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</si>
  <si>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</si>
  <si>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</si>
  <si>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</si>
  <si>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</si>
  <si>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</si>
  <si>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</si>
  <si>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</si>
  <si>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</si>
  <si>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</si>
  <si>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</si>
  <si>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</si>
  <si>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</si>
  <si>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</si>
  <si>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</si>
  <si>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</si>
  <si>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</si>
  <si>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</si>
  <si>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</si>
  <si>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</si>
  <si>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</si>
  <si>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</si>
  <si>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</si>
  <si>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</si>
  <si>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</si>
  <si>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</si>
  <si>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</si>
  <si>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</si>
  <si>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</si>
  <si>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</si>
  <si>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</si>
  <si>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</si>
  <si>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</si>
  <si>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</si>
  <si>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</si>
  <si>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</si>
  <si>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</si>
  <si>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</si>
  <si>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</si>
  <si>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</si>
  <si>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</si>
  <si>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</si>
  <si>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</si>
  <si>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</si>
  <si>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</si>
  <si>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</si>
  <si>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</si>
  <si>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</si>
  <si>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</si>
  <si>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</si>
  <si>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</si>
  <si>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</si>
  <si>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</si>
  <si>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</si>
  <si>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</si>
  <si>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</si>
  <si>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</si>
  <si>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</si>
  <si>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</si>
  <si>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</si>
  <si>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</si>
  <si>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</si>
  <si>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</si>
  <si>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</si>
  <si>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</si>
  <si>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</si>
  <si>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</si>
  <si>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</si>
  <si>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</si>
  <si>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</si>
  <si>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</si>
  <si>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</si>
  <si>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</si>
  <si>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</si>
  <si>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</si>
  <si>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</si>
  <si>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</si>
  <si>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</si>
  <si>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</si>
  <si>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</si>
  <si>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</si>
  <si>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</si>
  <si>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</si>
  <si>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</si>
  <si>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</si>
  <si>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</si>
  <si>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</si>
  <si>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</si>
  <si>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</si>
  <si>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</si>
  <si>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</si>
  <si>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</si>
  <si>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</si>
  <si>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</si>
  <si>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</si>
  <si>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</si>
  <si>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</si>
  <si>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</si>
  <si>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</si>
  <si>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</si>
  <si>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</si>
  <si>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</si>
  <si>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</si>
  <si>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</si>
  <si>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</si>
  <si>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</si>
  <si>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</si>
  <si>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</si>
  <si>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</si>
  <si>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</si>
  <si>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</si>
  <si>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</si>
  <si>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</si>
  <si>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</si>
  <si>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</si>
  <si>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</si>
  <si>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</si>
  <si>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</si>
  <si>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</si>
  <si>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</si>
  <si>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</si>
  <si>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</si>
  <si>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</si>
  <si>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</si>
  <si>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</si>
  <si>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</si>
  <si>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</si>
  <si>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</si>
  <si>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</si>
  <si>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</si>
  <si>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</si>
  <si>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</si>
  <si>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</si>
  <si>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</si>
  <si>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</si>
  <si>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</si>
  <si>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</si>
  <si>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</si>
  <si>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</si>
  <si>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</si>
  <si>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</si>
  <si>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</si>
  <si>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</si>
  <si>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</si>
  <si>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</si>
  <si>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</si>
  <si>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</si>
  <si>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</si>
  <si>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</si>
  <si>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</si>
  <si>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</si>
  <si>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</si>
  <si>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</si>
  <si>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</si>
  <si>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</si>
  <si>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</si>
  <si>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</si>
  <si>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</si>
  <si>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</si>
  <si>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</si>
  <si>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</si>
  <si>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</si>
  <si>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</si>
  <si>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</si>
  <si>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</si>
  <si>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</si>
  <si>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</si>
  <si>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</si>
  <si>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</si>
  <si>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</si>
  <si>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</si>
  <si>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</si>
  <si>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</si>
  <si>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</si>
  <si>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</si>
  <si>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</si>
  <si>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</si>
  <si>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</si>
  <si>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</si>
  <si>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</si>
  <si>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</si>
  <si>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</si>
  <si>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</si>
  <si>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</si>
  <si>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</si>
  <si>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</si>
  <si>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</si>
  <si>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</si>
  <si>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</si>
  <si>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</si>
  <si>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</si>
  <si>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</si>
  <si>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</si>
  <si>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</si>
  <si>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</si>
  <si>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</si>
  <si>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</si>
  <si>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</si>
  <si>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</si>
  <si>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</si>
  <si>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</si>
  <si>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</si>
  <si>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</si>
  <si>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</si>
  <si>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</si>
  <si>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</si>
  <si>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</si>
  <si>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</si>
  <si>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</si>
  <si>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</si>
  <si>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</si>
  <si>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</si>
  <si>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</si>
  <si>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</si>
  <si>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</si>
  <si>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</si>
  <si>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</si>
  <si>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</si>
  <si>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</si>
  <si>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</si>
  <si>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</si>
  <si>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</si>
  <si>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</si>
  <si>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</si>
  <si>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</si>
  <si>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</si>
  <si>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</si>
  <si>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</si>
  <si>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</si>
  <si>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</si>
  <si>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</si>
  <si>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</si>
  <si>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</si>
  <si>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</si>
  <si>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</si>
  <si>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</si>
  <si>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</si>
  <si>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</si>
  <si>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</si>
  <si>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</si>
  <si>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</si>
  <si>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</si>
  <si>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</si>
  <si>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</si>
  <si>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</si>
  <si>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</si>
  <si>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</si>
  <si>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</si>
  <si>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</si>
  <si>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</si>
  <si>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</si>
  <si>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</si>
  <si>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</si>
  <si>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</si>
  <si>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</si>
  <si>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</si>
  <si>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</si>
  <si>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</si>
  <si>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</si>
  <si>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</si>
  <si>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</si>
  <si>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</si>
  <si>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</si>
  <si>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</si>
  <si>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</si>
  <si>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</si>
  <si>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</si>
  <si>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</si>
  <si>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</si>
  <si>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</si>
  <si>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</si>
  <si>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</si>
  <si>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</si>
  <si>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</si>
  <si>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</si>
  <si>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</si>
  <si>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</si>
  <si>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</si>
  <si>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</si>
  <si>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</si>
  <si>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</si>
  <si>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</si>
  <si>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</si>
  <si>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</si>
  <si>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</si>
  <si>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</si>
  <si>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</si>
  <si>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</si>
  <si>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</si>
  <si>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</si>
  <si>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</si>
  <si>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</si>
  <si>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</si>
  <si>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</si>
  <si>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</si>
  <si>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</si>
  <si>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</si>
  <si>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</si>
  <si>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</si>
  <si>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</si>
  <si>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</si>
  <si>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</si>
  <si>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</si>
  <si>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</si>
  <si>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</si>
  <si>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</si>
  <si>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</si>
  <si>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</si>
  <si>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</si>
  <si>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</si>
  <si>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</si>
  <si>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</si>
  <si>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</si>
  <si>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</si>
  <si>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</si>
  <si>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</si>
  <si>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</si>
  <si>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</si>
  <si>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</si>
  <si>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</si>
  <si>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</si>
  <si>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</si>
  <si>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</si>
  <si>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</si>
  <si>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</si>
  <si>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</si>
  <si>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</si>
  <si>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</si>
  <si>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</si>
  <si>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</si>
  <si>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</si>
  <si>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</si>
  <si>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</si>
  <si>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</si>
  <si>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</si>
  <si>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</si>
  <si>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</si>
  <si>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</si>
  <si>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</si>
  <si>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</si>
  <si>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</si>
  <si>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</si>
  <si>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</si>
  <si>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</si>
  <si>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</si>
  <si>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</si>
  <si>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</si>
  <si>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</si>
  <si>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</si>
  <si>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</si>
  <si>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</si>
  <si>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</si>
  <si>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</si>
  <si>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</si>
  <si>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</si>
  <si>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</si>
  <si>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</si>
  <si>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</si>
  <si>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</si>
  <si>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</si>
  <si>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</si>
  <si>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</si>
  <si>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</si>
  <si>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</si>
  <si>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</si>
  <si>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</si>
  <si>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</si>
  <si>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</si>
  <si>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</si>
  <si>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</si>
  <si>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</si>
  <si>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</si>
  <si>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</si>
  <si>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</si>
  <si>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</si>
  <si>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</si>
  <si>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</si>
  <si>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</si>
  <si>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</si>
  <si>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</si>
  <si>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</si>
  <si>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</si>
  <si>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</si>
  <si>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</si>
  <si>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</si>
  <si>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</si>
  <si>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</si>
  <si>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</si>
  <si>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</si>
  <si>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</si>
  <si>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</si>
  <si>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</si>
  <si>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</si>
  <si>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</si>
  <si>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</si>
  <si>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</si>
  <si>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</si>
  <si>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</si>
  <si>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</si>
  <si>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</si>
  <si>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</si>
  <si>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</si>
  <si>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</si>
  <si>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</si>
  <si>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</si>
  <si>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</si>
  <si>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</si>
  <si>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</si>
  <si>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</si>
  <si>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</si>
  <si>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</si>
  <si>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</si>
  <si>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</si>
  <si>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</si>
  <si>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</si>
  <si>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</si>
  <si>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</si>
  <si>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</si>
  <si>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</si>
  <si>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</si>
  <si>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</si>
  <si>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</si>
  <si>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</si>
  <si>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</si>
  <si>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</si>
  <si>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</si>
  <si>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</si>
  <si>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</si>
  <si>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</si>
  <si>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</si>
  <si>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</si>
  <si>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</si>
  <si>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</si>
  <si>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</si>
  <si>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</si>
  <si>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</si>
  <si>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</si>
  <si>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</si>
  <si>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</si>
  <si>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</si>
  <si>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</si>
  <si>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</si>
  <si>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</si>
  <si>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</si>
  <si>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</si>
  <si>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</si>
  <si>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</si>
  <si>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</si>
  <si>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</si>
  <si>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</si>
  <si>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</si>
  <si>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</si>
  <si>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</si>
  <si>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</si>
  <si>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</si>
  <si>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</si>
  <si>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</si>
  <si>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</si>
  <si>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</si>
  <si>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</si>
  <si>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</si>
  <si>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</si>
  <si>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</si>
  <si>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</si>
  <si>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</si>
  <si>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</si>
  <si>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</si>
  <si>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</si>
  <si>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</si>
  <si>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</si>
  <si>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</si>
  <si>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</si>
  <si>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</si>
  <si>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</si>
  <si>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</si>
  <si>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</si>
  <si>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</si>
  <si>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</si>
  <si>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</si>
  <si>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</si>
  <si>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</si>
  <si>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</si>
  <si>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</si>
  <si>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</si>
  <si>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</si>
  <si>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</si>
  <si>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</si>
  <si>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</si>
  <si>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</si>
  <si>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</si>
  <si>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</si>
  <si>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</si>
  <si>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</si>
  <si>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</si>
  <si>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</si>
  <si>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</si>
  <si>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</si>
  <si>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</si>
  <si>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</si>
  <si>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</si>
  <si>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</si>
  <si>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</si>
  <si>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</si>
  <si>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</si>
  <si>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</si>
  <si>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</si>
  <si>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</si>
  <si>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</si>
  <si>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</si>
  <si>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</si>
  <si>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</si>
  <si>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</si>
  <si>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</si>
  <si>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</si>
  <si>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</si>
  <si>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</si>
  <si>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</si>
  <si>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</si>
  <si>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</si>
  <si>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</si>
  <si>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</si>
  <si>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</si>
  <si>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</si>
  <si>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</si>
  <si>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</si>
  <si>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</si>
  <si>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</si>
  <si>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</si>
  <si>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</si>
  <si>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</si>
  <si>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</si>
  <si>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</si>
  <si>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</si>
  <si>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</si>
  <si>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</si>
  <si>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</si>
  <si>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</si>
  <si>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</si>
  <si>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</si>
  <si>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</si>
  <si>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</si>
  <si>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</si>
  <si>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</si>
  <si>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</si>
  <si>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</si>
  <si>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</si>
  <si>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</si>
  <si>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</si>
  <si>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</si>
  <si>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</si>
  <si>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</si>
  <si>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</si>
  <si>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</si>
  <si>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</si>
  <si>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</si>
  <si>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</si>
  <si>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</si>
  <si>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</si>
  <si>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</si>
  <si>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</si>
  <si>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</si>
  <si>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</si>
  <si>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</si>
  <si>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</si>
  <si>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</si>
  <si>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</si>
  <si>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</si>
  <si>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</si>
  <si>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</si>
  <si>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</si>
  <si>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</si>
  <si>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</si>
  <si>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</si>
  <si>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</si>
  <si>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</si>
  <si>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</si>
  <si>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</si>
  <si>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</si>
  <si>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</si>
  <si>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</si>
  <si>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</si>
  <si>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</si>
  <si>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</si>
  <si>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</si>
  <si>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</si>
  <si>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</si>
  <si>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</si>
  <si>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</si>
  <si>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</si>
  <si>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</si>
  <si>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</si>
  <si>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</si>
  <si>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</si>
  <si>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</si>
  <si>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</si>
  <si>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</si>
  <si>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</si>
  <si>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</si>
  <si>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</si>
  <si>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</si>
  <si>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</si>
  <si>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</si>
  <si>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</si>
  <si>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</si>
  <si>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</si>
  <si>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</si>
  <si>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</si>
  <si>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</si>
  <si>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</si>
  <si>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</si>
  <si>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</si>
  <si>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</si>
  <si>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</si>
  <si>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</si>
  <si>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</si>
  <si>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</si>
  <si>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</si>
  <si>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</si>
  <si>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</si>
  <si>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</si>
  <si>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</si>
  <si>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</si>
  <si>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</si>
  <si>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</si>
  <si>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</si>
  <si>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</si>
  <si>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</si>
  <si>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</si>
  <si>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</si>
  <si>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</si>
  <si>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</si>
  <si>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</si>
  <si>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</si>
  <si>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</si>
  <si>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</si>
  <si>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</si>
  <si>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</si>
  <si>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</si>
  <si>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</si>
  <si>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</si>
  <si>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</si>
  <si>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</si>
  <si>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</si>
  <si>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</si>
  <si>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</si>
  <si>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</si>
  <si>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</si>
  <si>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</si>
  <si>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</si>
  <si>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</si>
  <si>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</si>
  <si>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</si>
  <si>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</si>
  <si>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</si>
  <si>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</si>
  <si>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</si>
  <si>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</si>
  <si>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</si>
  <si>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</si>
  <si>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</si>
  <si>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</si>
  <si>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</si>
  <si>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</si>
  <si>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</si>
  <si>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</si>
  <si>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</si>
  <si>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</si>
  <si>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</si>
  <si>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</si>
  <si>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</si>
  <si>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</si>
  <si>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</si>
  <si>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</si>
  <si>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</si>
  <si>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</si>
  <si>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</si>
  <si>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</si>
  <si>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</si>
  <si>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</si>
  <si>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</si>
  <si>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</si>
  <si>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</si>
  <si>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</si>
  <si>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</si>
  <si>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</si>
  <si>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</si>
  <si>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</si>
  <si>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</si>
  <si>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</si>
  <si>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</si>
  <si>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</si>
  <si>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</si>
  <si>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</si>
  <si>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</si>
  <si>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</si>
  <si>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</si>
  <si>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</si>
  <si>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</si>
  <si>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</si>
  <si>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</si>
  <si>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</si>
  <si>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</si>
  <si>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</si>
  <si>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</si>
  <si>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</si>
  <si>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</si>
  <si>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</si>
  <si>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</si>
  <si>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</si>
  <si>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</si>
  <si>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</si>
  <si>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</si>
  <si>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</si>
  <si>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</si>
  <si>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</si>
  <si>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</si>
  <si>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</si>
  <si>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</si>
  <si>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</si>
  <si>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</si>
  <si>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</si>
  <si>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</si>
  <si>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</si>
  <si>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</si>
  <si>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</si>
  <si>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</si>
  <si>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</si>
  <si>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</si>
  <si>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</si>
  <si>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</si>
  <si>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</si>
  <si>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</si>
  <si>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</si>
  <si>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</si>
  <si>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</si>
  <si>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</si>
  <si>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</si>
  <si>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</si>
  <si>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</si>
  <si>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</si>
  <si>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</si>
  <si>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</si>
  <si>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</si>
  <si>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</si>
  <si>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</si>
  <si>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</si>
  <si>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</si>
  <si>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</si>
  <si>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</si>
  <si>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</si>
  <si>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</si>
  <si>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</si>
  <si>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</si>
  <si>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</si>
  <si>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</si>
  <si>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</si>
  <si>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</si>
  <si>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</si>
  <si>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</si>
  <si>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</si>
  <si>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</si>
  <si>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</si>
  <si>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</si>
  <si>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</si>
  <si>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</si>
  <si>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</si>
  <si>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</si>
  <si>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</si>
  <si>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</si>
  <si>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</si>
  <si>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</si>
  <si>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</si>
  <si>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</si>
  <si>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</si>
  <si>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</si>
  <si>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</si>
  <si>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</si>
  <si>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</si>
  <si>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</si>
  <si>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</si>
  <si>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</si>
  <si>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</si>
  <si>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</si>
  <si>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</si>
  <si>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</si>
  <si>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</si>
  <si>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</si>
  <si>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</si>
  <si>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</si>
  <si>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</si>
  <si>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</si>
  <si>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</si>
  <si>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</si>
  <si>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</si>
  <si>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</si>
  <si>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</si>
  <si>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</si>
  <si>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</si>
  <si>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</si>
  <si>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</si>
  <si>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</si>
  <si>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</si>
  <si>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</si>
  <si>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</si>
  <si>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</si>
  <si>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</si>
  <si>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</si>
  <si>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</si>
  <si>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</si>
  <si>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</si>
  <si>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</si>
  <si>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</si>
  <si>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</si>
  <si>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</si>
  <si>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</si>
  <si>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</si>
  <si>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</si>
  <si>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</si>
  <si>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</si>
  <si>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</si>
  <si>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</si>
  <si>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</si>
  <si>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</si>
  <si>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</si>
  <si>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</si>
  <si>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</si>
  <si>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</si>
  <si>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</si>
  <si>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</si>
  <si>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</si>
  <si>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</si>
  <si>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</si>
  <si>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</si>
  <si>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</si>
  <si>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</si>
  <si>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</si>
  <si>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</si>
  <si>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</si>
  <si>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</si>
  <si>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</si>
  <si>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</si>
  <si>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</si>
  <si>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</si>
  <si>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</si>
  <si>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</si>
  <si>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</si>
  <si>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</si>
  <si>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</si>
  <si>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</si>
  <si>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</si>
  <si>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</si>
  <si>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</si>
  <si>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</si>
  <si>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</si>
  <si>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</si>
  <si>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</si>
  <si>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</si>
  <si>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</si>
  <si>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</si>
  <si>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</si>
  <si>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</si>
  <si>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</si>
  <si>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</si>
  <si>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</si>
  <si>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</si>
  <si>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</si>
  <si>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</si>
  <si>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</si>
  <si>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</si>
  <si>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</si>
  <si>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</si>
  <si>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</si>
  <si>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</si>
  <si>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</si>
  <si>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</si>
  <si>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</si>
  <si>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</si>
  <si>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</si>
  <si>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</si>
  <si>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</si>
  <si>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</si>
  <si>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</si>
  <si>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</si>
  <si>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</si>
  <si>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</si>
  <si>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</si>
  <si>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</si>
  <si>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</si>
  <si>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</si>
  <si>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</si>
  <si>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</si>
  <si>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</si>
  <si>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</si>
  <si>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</si>
  <si>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</si>
  <si>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</si>
  <si>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</si>
  <si>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</si>
  <si>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</si>
  <si>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</si>
  <si>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</si>
  <si>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</si>
  <si>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</si>
  <si>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</si>
  <si>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</si>
  <si>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</si>
  <si>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</si>
  <si>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</si>
  <si>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</si>
  <si>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</si>
  <si>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</si>
  <si>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</si>
  <si>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</si>
  <si>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</si>
  <si>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</si>
  <si>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</si>
  <si>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</si>
  <si>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</si>
  <si>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</si>
  <si>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</si>
  <si>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</si>
  <si>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</si>
  <si>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</si>
  <si>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</si>
  <si>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</si>
  <si>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</si>
  <si>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</si>
  <si>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</si>
  <si>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</si>
  <si>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</si>
  <si>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</si>
  <si>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</si>
  <si>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</si>
  <si>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</si>
  <si>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</si>
  <si>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</si>
  <si>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</si>
  <si>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</si>
  <si>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</si>
  <si>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</si>
  <si>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</si>
  <si>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</si>
  <si>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</si>
  <si>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</si>
  <si>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</si>
  <si>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</si>
  <si>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</si>
  <si>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</si>
  <si>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</si>
  <si>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</si>
  <si>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</si>
  <si>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</si>
  <si>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</si>
  <si>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</si>
  <si>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</si>
  <si>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</si>
  <si>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</si>
  <si>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</si>
  <si>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</si>
  <si>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</si>
  <si>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</si>
  <si>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</si>
  <si>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</si>
  <si>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</si>
  <si>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</si>
  <si>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</si>
  <si>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</si>
  <si>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</si>
  <si>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</si>
  <si>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</si>
  <si>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</si>
  <si>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</si>
  <si>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</si>
  <si>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</si>
  <si>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</si>
  <si>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</si>
  <si>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</si>
  <si>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</si>
  <si>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</si>
  <si>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</si>
  <si>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</si>
  <si>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</si>
  <si>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</si>
  <si>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</si>
  <si>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</si>
  <si>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</si>
  <si>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</si>
  <si>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</si>
  <si>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</si>
  <si>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</si>
  <si>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</si>
  <si>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</si>
  <si>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</si>
  <si>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</si>
  <si>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</si>
  <si>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</si>
  <si>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</si>
  <si>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</si>
  <si>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</si>
  <si>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</si>
  <si>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</si>
  <si>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</si>
  <si>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</si>
  <si>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</si>
  <si>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</si>
  <si>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</si>
  <si>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</si>
  <si>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</si>
  <si>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</si>
  <si>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</si>
  <si>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</si>
  <si>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</si>
  <si>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</si>
  <si>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</si>
  <si>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</si>
  <si>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</si>
  <si>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</si>
  <si>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</si>
  <si>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</si>
  <si>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</si>
  <si>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</si>
  <si>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</si>
  <si>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</si>
  <si>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</si>
  <si>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</si>
  <si>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</si>
  <si>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</si>
  <si>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</si>
  <si>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</si>
  <si>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</si>
  <si>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</si>
  <si>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</si>
  <si>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</si>
  <si>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</si>
  <si>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</si>
  <si>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</si>
  <si>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</si>
  <si>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</si>
  <si>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</si>
  <si>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</si>
  <si>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</si>
  <si>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</si>
  <si>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</si>
  <si>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</si>
  <si>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</si>
  <si>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</si>
  <si>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</si>
  <si>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</si>
  <si>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</si>
  <si>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</si>
  <si>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</si>
  <si>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</si>
  <si>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</si>
  <si>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</si>
  <si>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</si>
  <si>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</si>
  <si>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</si>
  <si>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</si>
  <si>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</si>
  <si>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</si>
  <si>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</si>
  <si>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</si>
  <si>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</si>
  <si>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</si>
  <si>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</si>
  <si>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</si>
  <si>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</si>
  <si>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</si>
  <si>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</si>
  <si>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</si>
  <si>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</si>
  <si>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</si>
  <si>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</si>
  <si>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</si>
  <si>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</si>
  <si>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</si>
  <si>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</si>
  <si>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</si>
  <si>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</si>
  <si>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</si>
  <si>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</si>
  <si>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</si>
  <si>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</si>
  <si>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</si>
  <si>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</si>
  <si>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</si>
  <si>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</si>
  <si>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</si>
  <si>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</si>
  <si>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</si>
  <si>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</si>
  <si>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</si>
  <si>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</si>
  <si>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</si>
  <si>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</si>
  <si>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</si>
  <si>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</si>
  <si>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</si>
  <si>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</si>
  <si>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</si>
  <si>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</si>
  <si>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</si>
  <si>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</si>
  <si>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</si>
  <si>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</si>
  <si>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</si>
  <si>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</si>
  <si>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</si>
  <si>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</si>
  <si>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</si>
  <si>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</si>
  <si>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</si>
  <si>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</si>
  <si>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</si>
  <si>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</si>
  <si>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</si>
  <si>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</si>
  <si>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</si>
  <si>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</si>
  <si>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</si>
  <si>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</si>
  <si>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</si>
  <si>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</si>
  <si>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</si>
  <si>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</si>
  <si>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</si>
  <si>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</si>
  <si>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</si>
  <si>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</si>
  <si>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</si>
  <si>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</si>
  <si>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</si>
  <si>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</si>
  <si>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</si>
  <si>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</si>
  <si>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</si>
  <si>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</si>
  <si>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</si>
  <si>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</si>
  <si>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</si>
  <si>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</si>
  <si>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</si>
  <si>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</si>
  <si>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</si>
  <si>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</si>
  <si>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</si>
  <si>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</si>
  <si>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</si>
  <si>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</si>
  <si>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</si>
  <si>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</si>
  <si>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</si>
  <si>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</si>
  <si>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</si>
  <si>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</si>
  <si>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</si>
  <si>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</si>
  <si>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</si>
  <si>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</si>
  <si>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</si>
  <si>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</si>
  <si>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</si>
  <si>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</si>
  <si>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</si>
  <si>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</si>
  <si>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</si>
  <si>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</si>
  <si>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</si>
  <si>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</si>
  <si>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</si>
  <si>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</si>
  <si>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</si>
  <si>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</si>
  <si>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</si>
  <si>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</si>
  <si>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</si>
  <si>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</si>
  <si>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</si>
  <si>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</si>
  <si>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</si>
  <si>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</si>
  <si>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</si>
  <si>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</si>
  <si>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</si>
  <si>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</si>
  <si>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</si>
  <si>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</si>
  <si>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</si>
  <si>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</si>
  <si>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</si>
  <si>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</si>
  <si>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</si>
  <si>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</si>
  <si>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</si>
  <si>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</si>
  <si>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</si>
  <si>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</si>
  <si>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</si>
  <si>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</si>
  <si>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</si>
  <si>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</si>
  <si>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</si>
  <si>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</si>
  <si>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</si>
  <si>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</si>
  <si>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</si>
  <si>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</si>
  <si>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</si>
  <si>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</si>
  <si>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</si>
  <si>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</si>
  <si>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</si>
  <si>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</si>
  <si>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</si>
  <si>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</si>
  <si>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</si>
  <si>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</si>
  <si>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</si>
  <si>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</si>
  <si>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</si>
  <si>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</si>
  <si>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</si>
  <si>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</si>
  <si>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</si>
  <si>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</si>
  <si>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</si>
  <si>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</si>
  <si>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</si>
  <si>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</si>
  <si>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</si>
  <si>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</si>
  <si>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</si>
  <si>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</si>
  <si>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</si>
  <si>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</si>
  <si>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</si>
  <si>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</si>
  <si>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</si>
  <si>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</si>
  <si>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</si>
  <si>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</si>
  <si>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</si>
  <si>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</si>
  <si>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</si>
  <si>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</si>
  <si>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</si>
  <si>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</si>
  <si>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</si>
  <si>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</si>
  <si>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</si>
  <si>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</si>
  <si>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</si>
  <si>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</si>
  <si>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</si>
  <si>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</si>
  <si>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</si>
  <si>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</si>
  <si>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</si>
  <si>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</si>
  <si>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</si>
  <si>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</si>
  <si>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</si>
  <si>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</si>
  <si>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</si>
  <si>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</si>
  <si>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</si>
  <si>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</si>
  <si>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</si>
  <si>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</si>
  <si>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</si>
  <si>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</si>
  <si>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</si>
  <si>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</si>
  <si>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</si>
  <si>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</si>
  <si>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</si>
  <si>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</si>
  <si>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</si>
  <si>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</si>
  <si>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</si>
  <si>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</si>
  <si>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</si>
  <si>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</si>
  <si>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</si>
  <si>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</si>
  <si>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</si>
  <si>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</si>
  <si>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</si>
  <si>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</si>
  <si>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</si>
  <si>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</si>
  <si>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</si>
  <si>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</si>
  <si>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</si>
  <si>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</si>
  <si>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</si>
  <si>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</si>
  <si>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</si>
  <si>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</si>
  <si>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</si>
  <si>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</si>
  <si>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</si>
  <si>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</si>
  <si>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</si>
  <si>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</si>
  <si>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</si>
  <si>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</si>
  <si>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</si>
  <si>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</si>
  <si>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</si>
  <si>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</si>
  <si>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</si>
  <si>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</si>
  <si>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</si>
  <si>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</si>
  <si>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</si>
  <si>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</si>
  <si>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</si>
  <si>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</si>
  <si>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</si>
  <si>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</si>
  <si>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</si>
  <si>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</si>
  <si>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</si>
  <si>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</si>
  <si>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</si>
  <si>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</si>
  <si>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</si>
  <si>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</si>
  <si>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</si>
  <si>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</si>
  <si>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</si>
  <si>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</si>
  <si>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</si>
  <si>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</si>
  <si>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</si>
  <si>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</si>
  <si>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</si>
  <si>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</si>
  <si>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</si>
  <si>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</si>
  <si>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</si>
  <si>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</si>
  <si>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</si>
  <si>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</si>
  <si>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</si>
  <si>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</si>
  <si>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</si>
  <si>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</si>
  <si>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</si>
  <si>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</si>
  <si>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</si>
  <si>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</si>
  <si>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</si>
  <si>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</si>
  <si>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</si>
  <si>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</si>
  <si>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</si>
  <si>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</si>
  <si>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</si>
  <si>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</si>
  <si>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</si>
  <si>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</si>
  <si>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</si>
  <si>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</si>
  <si>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</si>
  <si>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</si>
  <si>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</si>
  <si>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</si>
  <si>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</si>
  <si>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</si>
  <si>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</si>
  <si>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</si>
  <si>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</si>
  <si>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</si>
  <si>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</si>
  <si>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</si>
  <si>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</si>
  <si>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</si>
  <si>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</si>
  <si>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</si>
  <si>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</si>
  <si>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</si>
  <si>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</si>
  <si>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</si>
  <si>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</si>
  <si>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</si>
  <si>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</si>
  <si>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</si>
  <si>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</si>
  <si>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</si>
  <si>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</si>
  <si>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</si>
  <si>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</si>
  <si>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</si>
  <si>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</si>
  <si>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</si>
  <si>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</si>
  <si>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</si>
  <si>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</si>
  <si>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</si>
  <si>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</si>
  <si>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</si>
  <si>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</si>
  <si>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</si>
  <si>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</si>
  <si>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</si>
  <si>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</si>
  <si>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</si>
  <si>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</si>
  <si>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</si>
  <si>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</si>
  <si>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</si>
  <si>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</si>
  <si>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</si>
  <si>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</si>
  <si>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</si>
  <si>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</si>
  <si>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</si>
  <si>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</si>
  <si>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</si>
  <si>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</si>
  <si>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</si>
  <si>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</si>
  <si>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</si>
  <si>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</si>
  <si>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</si>
  <si>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</si>
  <si>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</si>
  <si>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</si>
  <si>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</si>
  <si>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</si>
  <si>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</si>
  <si>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</si>
  <si>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</si>
  <si>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</si>
  <si>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</si>
  <si>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</si>
  <si>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</si>
  <si>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</si>
  <si>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</si>
  <si>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</si>
  <si>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</si>
  <si>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</si>
  <si>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</si>
  <si>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</si>
  <si>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</si>
  <si>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</si>
  <si>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</si>
  <si>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</si>
  <si>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</si>
  <si>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</si>
  <si>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</si>
  <si>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</si>
  <si>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</si>
  <si>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</si>
  <si>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</si>
  <si>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</si>
  <si>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</si>
  <si>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</si>
  <si>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</si>
  <si>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</si>
  <si>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</si>
  <si>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</si>
  <si>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</si>
  <si>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</si>
  <si>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</si>
  <si>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</si>
  <si>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</si>
  <si>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</si>
  <si>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</si>
  <si>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</si>
  <si>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</si>
  <si>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</si>
  <si>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</si>
  <si>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</si>
  <si>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</si>
  <si>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</si>
  <si>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</si>
  <si>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</si>
  <si>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</si>
  <si>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</si>
  <si>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</si>
  <si>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</si>
  <si>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</si>
  <si>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</si>
  <si>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</si>
  <si>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</si>
  <si>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</si>
  <si>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</si>
  <si>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</si>
  <si>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</si>
  <si>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</si>
  <si>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</si>
  <si>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</si>
  <si>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</si>
  <si>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</si>
  <si>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</si>
  <si>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</si>
  <si>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</si>
  <si>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</si>
  <si>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</si>
  <si>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</si>
  <si>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</si>
  <si>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</si>
  <si>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</si>
  <si>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</si>
  <si>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</si>
  <si>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</si>
  <si>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</si>
  <si>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</si>
  <si>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</si>
  <si>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</si>
  <si>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</si>
  <si>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</si>
  <si>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</si>
  <si>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</si>
  <si>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</si>
  <si>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</si>
  <si>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</si>
  <si>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</si>
  <si>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</si>
  <si>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</si>
  <si>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</si>
  <si>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</si>
  <si>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</si>
  <si>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</si>
  <si>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</si>
  <si>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</si>
  <si>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</si>
  <si>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</si>
  <si>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</si>
  <si>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</si>
  <si>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</si>
  <si>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</si>
  <si>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</si>
  <si>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</si>
  <si>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</si>
  <si>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</si>
  <si>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</si>
  <si>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</si>
  <si>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</si>
  <si>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</si>
  <si>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</si>
  <si>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</si>
  <si>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</si>
  <si>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</si>
  <si>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</si>
  <si>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</si>
  <si>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</si>
  <si>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</si>
  <si>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</si>
  <si>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</si>
  <si>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</si>
  <si>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</si>
  <si>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</si>
  <si>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</si>
  <si>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</si>
  <si>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</si>
  <si>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</si>
  <si>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</si>
  <si>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</si>
  <si>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</si>
  <si>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</si>
  <si>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</si>
  <si>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</si>
  <si>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</si>
  <si>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</si>
  <si>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</si>
  <si>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</si>
  <si>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</si>
  <si>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</si>
  <si>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</si>
  <si>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</si>
  <si>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</si>
  <si>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</si>
  <si>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</si>
  <si>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</si>
  <si>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</si>
  <si>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</si>
  <si>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</si>
  <si>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</si>
  <si>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</si>
  <si>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</si>
  <si>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</si>
  <si>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</si>
  <si>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</si>
  <si>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</si>
  <si>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</si>
  <si>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</si>
  <si>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</si>
  <si>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</si>
  <si>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</si>
  <si>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</si>
  <si>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</si>
  <si>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</si>
  <si>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</si>
  <si>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</si>
  <si>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</si>
  <si>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</si>
  <si>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</si>
  <si>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</si>
  <si>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</si>
  <si>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</si>
  <si>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</si>
  <si>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</si>
  <si>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</si>
  <si>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</si>
  <si>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</si>
  <si>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</si>
  <si>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</si>
  <si>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</si>
  <si>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</si>
  <si>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</si>
  <si>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</si>
  <si>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</si>
  <si>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</si>
  <si>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</si>
  <si>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</si>
  <si>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</si>
  <si>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</si>
  <si>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</si>
  <si>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</si>
  <si>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</si>
  <si>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</si>
  <si>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</si>
  <si>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</si>
  <si>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</si>
  <si>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</si>
  <si>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</si>
  <si>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</si>
  <si>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</si>
  <si>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</si>
  <si>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</si>
  <si>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</si>
  <si>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</si>
  <si>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</si>
  <si>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</si>
  <si>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</si>
  <si>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</si>
  <si>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</si>
  <si>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</si>
  <si>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</si>
  <si>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</si>
  <si>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</si>
  <si>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</si>
  <si>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</si>
  <si>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</si>
  <si>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</si>
  <si>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</si>
  <si>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</si>
  <si>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</si>
  <si>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</si>
  <si>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</si>
  <si>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</si>
  <si>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</si>
  <si>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</si>
  <si>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</si>
  <si>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</si>
  <si>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</si>
  <si>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</si>
  <si>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</si>
  <si>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</si>
  <si>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</si>
  <si>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</si>
  <si>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</si>
  <si>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</si>
  <si>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</si>
  <si>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</si>
  <si>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</si>
  <si>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</si>
  <si>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</si>
  <si>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</si>
  <si>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</si>
  <si>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</si>
  <si>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</si>
  <si>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</si>
  <si>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</si>
  <si>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</si>
  <si>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</si>
  <si>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</si>
  <si>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</si>
  <si>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</si>
  <si>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</si>
  <si>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</si>
  <si>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</si>
  <si>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</si>
  <si>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</si>
  <si>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</si>
  <si>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</si>
  <si>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</si>
  <si>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</si>
  <si>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</si>
  <si>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</si>
  <si>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</si>
  <si>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</si>
  <si>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</si>
  <si>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</si>
  <si>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</si>
  <si>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</si>
  <si>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</si>
  <si>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</si>
  <si>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</si>
  <si>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</si>
  <si>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</si>
  <si>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</si>
  <si>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</si>
  <si>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</si>
  <si>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</si>
  <si>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</si>
  <si>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</si>
  <si>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</si>
  <si>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</si>
  <si>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</si>
  <si>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</si>
  <si>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</si>
  <si>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</si>
  <si>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</si>
  <si>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</si>
  <si>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</si>
  <si>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</si>
  <si>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</si>
  <si>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</si>
  <si>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</si>
  <si>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</si>
  <si>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</si>
  <si>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</si>
  <si>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</si>
  <si>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</si>
  <si>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</si>
  <si>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</si>
  <si>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</si>
  <si>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</si>
  <si>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</si>
  <si>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</si>
  <si>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</si>
  <si>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</si>
  <si>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</si>
  <si>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</si>
  <si>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</si>
  <si>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</si>
  <si>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</si>
  <si>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</si>
  <si>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</si>
  <si>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</si>
  <si>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</si>
  <si>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</si>
  <si>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</si>
  <si>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</si>
  <si>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</si>
  <si>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</si>
  <si>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</si>
  <si>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</si>
  <si>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</si>
  <si>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</si>
  <si>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</si>
  <si>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</si>
  <si>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</si>
  <si>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</si>
  <si>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</si>
  <si>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</si>
  <si>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</si>
  <si>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</si>
  <si>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</si>
  <si>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</si>
  <si>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</si>
  <si>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</si>
  <si>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</si>
  <si>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</si>
  <si>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</si>
  <si>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</si>
  <si>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</si>
  <si>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</si>
  <si>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</si>
  <si>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</si>
  <si>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</si>
  <si>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</si>
  <si>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</si>
  <si>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</si>
  <si>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</si>
  <si>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</si>
  <si>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</si>
  <si>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</si>
  <si>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</si>
  <si>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</si>
  <si>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</si>
  <si>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</si>
  <si>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</si>
  <si>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</si>
  <si>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</si>
  <si>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</si>
  <si>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</si>
  <si>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</si>
  <si>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</si>
  <si>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</si>
  <si>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</si>
  <si>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</si>
  <si>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</si>
  <si>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</si>
  <si>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</si>
  <si>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</si>
  <si>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</si>
  <si>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</si>
  <si>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</si>
  <si>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</si>
  <si>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</si>
  <si>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</si>
  <si>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</si>
  <si>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</si>
  <si>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</si>
  <si>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</si>
  <si>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</si>
  <si>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</si>
  <si>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</si>
  <si>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</si>
  <si>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</si>
  <si>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</si>
  <si>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</si>
  <si>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</si>
  <si>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</si>
  <si>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</si>
  <si>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</si>
  <si>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</si>
  <si>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</si>
  <si>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</si>
  <si>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</si>
  <si>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</si>
  <si>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</si>
  <si>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</si>
  <si>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</si>
  <si>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</si>
  <si>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</si>
  <si>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</si>
  <si>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</si>
  <si>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</si>
  <si>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</si>
  <si>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</si>
  <si>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</si>
  <si>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</si>
  <si>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</si>
  <si>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</si>
  <si>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</si>
  <si>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</si>
  <si>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</si>
  <si>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</si>
  <si>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</si>
  <si>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</si>
  <si>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</si>
  <si>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</si>
  <si>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</si>
  <si>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</si>
  <si>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</si>
  <si>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</si>
  <si>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</si>
  <si>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</si>
  <si>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</si>
  <si>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</si>
  <si>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</si>
  <si>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</si>
  <si>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</si>
  <si>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</si>
  <si>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</si>
  <si>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</si>
  <si>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</si>
  <si>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</si>
  <si>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</si>
  <si>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</si>
  <si>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</si>
  <si>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</si>
  <si>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</si>
  <si>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</si>
  <si>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</si>
  <si>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</si>
  <si>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</si>
  <si>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</si>
  <si>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</si>
  <si>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</si>
  <si>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</si>
  <si>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</si>
  <si>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</si>
  <si>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</si>
  <si>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</si>
  <si>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</si>
  <si>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</si>
  <si>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</si>
  <si>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</si>
  <si>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</si>
  <si>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</si>
  <si>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</si>
  <si>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</si>
  <si>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</si>
  <si>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</si>
  <si>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</si>
  <si>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</si>
  <si>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</si>
  <si>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</si>
  <si>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</si>
  <si>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</si>
  <si>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</si>
  <si>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</si>
  <si>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</si>
  <si>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</si>
  <si>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</si>
  <si>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</si>
  <si>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</si>
  <si>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</si>
  <si>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</si>
  <si>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</si>
  <si>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</si>
  <si>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</si>
  <si>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</si>
  <si>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</si>
  <si>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</si>
  <si>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</si>
  <si>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</si>
  <si>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</si>
  <si>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</si>
  <si>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</si>
  <si>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</si>
  <si>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</si>
  <si>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</si>
  <si>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</si>
  <si>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</si>
  <si>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</si>
  <si>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</si>
  <si>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</si>
  <si>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</si>
  <si>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</si>
  <si>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</si>
  <si>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</si>
  <si>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</si>
  <si>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</si>
  <si>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</si>
  <si>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</si>
  <si>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</si>
  <si>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</si>
  <si>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</si>
  <si>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</si>
  <si>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</si>
  <si>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</si>
  <si>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</si>
  <si>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</si>
  <si>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</si>
  <si>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</si>
  <si>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</si>
  <si>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</si>
  <si>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</si>
  <si>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</si>
  <si>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</si>
  <si>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</si>
  <si>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</si>
  <si>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</si>
  <si>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</si>
  <si>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</si>
  <si>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</si>
  <si>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</si>
  <si>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</si>
  <si>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</si>
  <si>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</si>
  <si>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</si>
  <si>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</si>
  <si>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</si>
  <si>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</si>
  <si>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</si>
  <si>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</si>
  <si>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</si>
  <si>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</si>
  <si>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</si>
  <si>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</si>
  <si>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</si>
  <si>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</si>
  <si>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</si>
  <si>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</si>
  <si>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</si>
  <si>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</si>
  <si>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</si>
  <si>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</si>
  <si>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</si>
  <si>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</si>
  <si>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</si>
  <si>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</si>
  <si>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</si>
  <si>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</si>
  <si>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</si>
  <si>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</si>
  <si>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</si>
  <si>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</si>
  <si>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</si>
  <si>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</si>
  <si>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</si>
  <si>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</si>
  <si>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</si>
  <si>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</si>
  <si>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</si>
  <si>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</si>
  <si>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</si>
  <si>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</si>
  <si>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</si>
  <si>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</si>
  <si>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</si>
  <si>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</si>
  <si>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</si>
  <si>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</si>
  <si>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</si>
  <si>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</si>
  <si>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</si>
  <si>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</si>
  <si>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</si>
  <si>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</si>
  <si>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</si>
  <si>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</si>
  <si>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</si>
  <si>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</si>
  <si>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</si>
  <si>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</si>
  <si>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</si>
  <si>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</si>
  <si>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</si>
  <si>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</si>
  <si>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</si>
  <si>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</si>
  <si>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</si>
  <si>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</si>
  <si>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</si>
  <si>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</si>
  <si>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</si>
  <si>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</si>
  <si>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</si>
  <si>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</si>
  <si>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</si>
  <si>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</si>
  <si>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</si>
  <si>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</si>
  <si>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</si>
  <si>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</si>
  <si>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</si>
  <si>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</si>
  <si>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</si>
  <si>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</si>
  <si>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</si>
  <si>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</si>
  <si>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</si>
  <si>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</si>
  <si>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</si>
  <si>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</si>
  <si>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</si>
  <si>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</si>
  <si>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</si>
  <si>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</si>
  <si>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</si>
  <si>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</si>
  <si>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</si>
  <si>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</si>
  <si>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</si>
  <si>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</si>
  <si>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</si>
  <si>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</si>
  <si>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</si>
  <si>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</si>
  <si>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</si>
  <si>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</si>
  <si>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</si>
  <si>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</si>
  <si>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</si>
  <si>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</si>
  <si>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</si>
  <si>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</si>
  <si>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</si>
  <si>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</si>
  <si>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</si>
  <si>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</si>
  <si>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</si>
  <si>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</si>
  <si>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</si>
  <si>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</si>
  <si>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</si>
  <si>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</si>
  <si>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</si>
  <si>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</si>
  <si>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</si>
  <si>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</si>
  <si>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</si>
  <si>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</si>
  <si>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</si>
  <si>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</si>
  <si>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</si>
  <si>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</si>
  <si>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</si>
  <si>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</si>
  <si>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</si>
  <si>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</si>
  <si>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</si>
  <si>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</si>
  <si>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</si>
  <si>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</si>
  <si>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</si>
  <si>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</si>
  <si>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</si>
  <si>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</si>
  <si>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</si>
  <si>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</si>
  <si>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</si>
  <si>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</si>
  <si>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</si>
  <si>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</si>
  <si>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</si>
  <si>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</si>
  <si>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</si>
  <si>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</si>
  <si>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</si>
  <si>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</si>
  <si>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</si>
  <si>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</si>
  <si>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</si>
  <si>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</si>
  <si>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</si>
  <si>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</si>
  <si>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</si>
  <si>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</si>
  <si>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</si>
  <si>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</si>
  <si>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</si>
  <si>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</si>
  <si>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</si>
  <si>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</si>
  <si>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</si>
  <si>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</si>
  <si>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</si>
  <si>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</si>
  <si>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</si>
  <si>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</si>
  <si>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</si>
  <si>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</si>
  <si>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</si>
  <si>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</si>
  <si>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</si>
  <si>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</si>
  <si>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</si>
  <si>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</si>
  <si>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</si>
  <si>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</si>
  <si>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</si>
  <si>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</si>
  <si>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</si>
  <si>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</si>
  <si>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</si>
  <si>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</si>
  <si>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</si>
  <si>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</si>
  <si>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</si>
  <si>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</si>
  <si>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</si>
  <si>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</si>
  <si>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</si>
  <si>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</si>
  <si>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</si>
  <si>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</si>
  <si>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</si>
  <si>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</si>
  <si>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</si>
  <si>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</si>
  <si>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</si>
  <si>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</si>
  <si>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</si>
  <si>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</si>
  <si>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</si>
  <si>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</si>
  <si>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</si>
  <si>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</si>
  <si>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</si>
  <si>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</si>
  <si>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</si>
  <si>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</si>
  <si>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</si>
  <si>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</si>
  <si>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</si>
  <si>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</si>
  <si>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</si>
  <si>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</si>
  <si>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</si>
  <si>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</si>
  <si>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</si>
  <si>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</si>
  <si>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</si>
  <si>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</si>
  <si>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</si>
  <si>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</si>
  <si>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</si>
  <si>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</si>
  <si>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</si>
  <si>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</si>
  <si>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</si>
  <si>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</si>
  <si>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</si>
  <si>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</si>
  <si>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</si>
  <si>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</si>
  <si>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</si>
  <si>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</si>
  <si>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</si>
  <si>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</si>
  <si>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</si>
  <si>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</si>
  <si>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</si>
  <si>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</si>
  <si>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</si>
  <si>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</si>
  <si>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</si>
  <si>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</si>
  <si>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</si>
  <si>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</si>
  <si>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</si>
  <si>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</si>
  <si>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</si>
  <si>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</si>
  <si>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</si>
  <si>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</si>
  <si>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</si>
  <si>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</si>
  <si>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</si>
  <si>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</si>
  <si>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</si>
  <si>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</si>
  <si>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</si>
  <si>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</si>
  <si>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</si>
  <si>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</si>
  <si>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</si>
  <si>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</si>
  <si>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</si>
  <si>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</si>
  <si>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</si>
  <si>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</si>
  <si>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</si>
  <si>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</si>
  <si>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</si>
  <si>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</si>
  <si>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</si>
  <si>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</si>
  <si>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</si>
  <si>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</si>
  <si>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</si>
  <si>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</si>
  <si>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</si>
  <si>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</si>
  <si>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</si>
  <si>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</si>
  <si>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</si>
  <si>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</si>
  <si>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</si>
  <si>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</si>
  <si>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</si>
  <si>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</si>
  <si>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</si>
  <si>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</si>
  <si>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</si>
  <si>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</si>
  <si>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</si>
  <si>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</si>
  <si>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</si>
  <si>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</si>
  <si>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</si>
  <si>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</si>
  <si>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</si>
  <si>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</si>
  <si>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</si>
  <si>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</si>
  <si>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</si>
  <si>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</si>
  <si>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</si>
  <si>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</si>
  <si>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</si>
  <si>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</si>
  <si>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</si>
  <si>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</si>
  <si>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</si>
  <si>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</si>
  <si>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</si>
  <si>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</si>
  <si>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</si>
  <si>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</si>
  <si>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</si>
  <si>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</si>
  <si>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</si>
  <si>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</si>
  <si>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</si>
  <si>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</si>
  <si>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</si>
  <si>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</si>
  <si>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</si>
  <si>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</si>
  <si>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</si>
  <si>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</si>
  <si>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</si>
  <si>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</si>
  <si>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</si>
  <si>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</si>
  <si>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</si>
  <si>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</si>
  <si>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</si>
  <si>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</si>
  <si>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</si>
  <si>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</si>
  <si>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</si>
  <si>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</si>
  <si>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</si>
  <si>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</si>
  <si>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</si>
  <si>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</si>
  <si>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</si>
  <si>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</si>
  <si>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</si>
  <si>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</si>
  <si>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</si>
  <si>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</si>
  <si>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</si>
  <si>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</si>
  <si>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</si>
  <si>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</si>
  <si>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</si>
  <si>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</si>
  <si>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</si>
  <si>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</si>
  <si>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</si>
  <si>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</si>
  <si>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</si>
  <si>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</si>
  <si>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</si>
  <si>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</si>
  <si>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</si>
  <si>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</si>
  <si>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</si>
  <si>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</si>
  <si>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</si>
  <si>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</si>
  <si>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</si>
  <si>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</si>
  <si>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</si>
  <si>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</si>
  <si>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</si>
  <si>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</si>
  <si>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</si>
  <si>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</si>
  <si>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</si>
  <si>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</si>
  <si>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</si>
  <si>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</si>
  <si>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</si>
  <si>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</si>
  <si>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</si>
  <si>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</si>
  <si>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</si>
  <si>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</si>
  <si>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</si>
  <si>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</si>
  <si>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</si>
  <si>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</si>
  <si>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</si>
  <si>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</si>
  <si>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</si>
  <si>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</si>
  <si>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</si>
  <si>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</si>
  <si>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</si>
  <si>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</si>
  <si>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</si>
  <si>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</si>
  <si>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</si>
  <si>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</si>
  <si>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</si>
  <si>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</si>
  <si>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</si>
  <si>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</si>
  <si>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</si>
  <si>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</si>
  <si>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</si>
  <si>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</si>
  <si>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</si>
  <si>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</si>
  <si>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</si>
  <si>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</si>
  <si>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</si>
  <si>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</si>
  <si>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</si>
  <si>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</si>
  <si>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</si>
  <si>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</si>
  <si>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</si>
  <si>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</si>
  <si>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</si>
  <si>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</si>
  <si>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</si>
  <si>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</si>
  <si>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</si>
  <si>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</si>
  <si>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</si>
  <si>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</si>
  <si>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</si>
  <si>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</si>
  <si>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</si>
  <si>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</si>
  <si>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</si>
  <si>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</si>
  <si>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</si>
  <si>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</si>
  <si>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</si>
  <si>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</si>
  <si>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</si>
  <si>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</si>
  <si>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</si>
  <si>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</si>
  <si>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</si>
  <si>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</si>
  <si>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</si>
  <si>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</si>
  <si>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</si>
  <si>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</si>
  <si>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</si>
  <si>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</si>
  <si>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</si>
  <si>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</si>
  <si>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</si>
  <si>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</si>
  <si>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</si>
  <si>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</si>
  <si>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</si>
  <si>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</si>
  <si>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</si>
  <si>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</si>
  <si>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</si>
  <si>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</si>
  <si>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</si>
  <si>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</si>
  <si>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</si>
  <si>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</si>
  <si>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</si>
  <si>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</si>
  <si>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</si>
  <si>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</si>
  <si>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</si>
  <si>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</si>
  <si>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</si>
  <si>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</si>
  <si>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</si>
  <si>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</si>
  <si>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</si>
  <si>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</si>
  <si>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</si>
  <si>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</si>
  <si>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</si>
  <si>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</si>
  <si>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</si>
  <si>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</si>
  <si>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</si>
  <si>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</si>
  <si>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</si>
  <si>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</si>
  <si>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</si>
  <si>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</si>
  <si>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</si>
  <si>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</si>
  <si>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</si>
  <si>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</si>
  <si>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</si>
  <si>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</si>
  <si>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</si>
  <si>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</si>
  <si>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</si>
  <si>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</si>
  <si>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</si>
  <si>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</si>
  <si>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</si>
  <si>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</si>
  <si>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</si>
  <si>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</si>
  <si>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</si>
  <si>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</si>
  <si>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</si>
  <si>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</si>
  <si>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</si>
  <si>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</si>
  <si>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</si>
  <si>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</si>
  <si>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</si>
  <si>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</si>
  <si>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</si>
  <si>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</si>
  <si>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</si>
  <si>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</si>
  <si>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</si>
  <si>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</si>
  <si>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</si>
  <si>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</si>
  <si>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</si>
  <si>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</si>
  <si>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</si>
  <si>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</si>
  <si>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</si>
  <si>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</si>
  <si>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</si>
  <si>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</si>
  <si>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</si>
  <si>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</si>
  <si>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</si>
  <si>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</si>
  <si>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</si>
  <si>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</si>
  <si>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</si>
  <si>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</si>
  <si>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</si>
  <si>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</si>
  <si>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</si>
  <si>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</si>
  <si>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</si>
  <si>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</si>
  <si>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</si>
  <si>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</si>
  <si>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</si>
  <si>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</si>
  <si>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</si>
  <si>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</si>
  <si>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</si>
  <si>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</si>
  <si>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</si>
  <si>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</si>
  <si>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</si>
  <si>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</si>
  <si>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</si>
  <si>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</si>
  <si>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</si>
  <si>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</si>
  <si>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</si>
  <si>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</si>
  <si>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</si>
  <si>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</si>
  <si>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</si>
  <si>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</si>
  <si>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</si>
  <si>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</si>
  <si>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</si>
  <si>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</si>
  <si>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</si>
  <si>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</si>
  <si>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</si>
  <si>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</si>
  <si>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</si>
  <si>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</si>
  <si>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</si>
  <si>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</si>
  <si>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</si>
  <si>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</si>
  <si>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</si>
  <si>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</si>
  <si>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</si>
  <si>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</si>
  <si>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</si>
  <si>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</si>
  <si>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</si>
  <si>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</si>
  <si>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</si>
  <si>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</si>
  <si>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</si>
  <si>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</si>
  <si>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</si>
  <si>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</si>
  <si>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</si>
  <si>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</si>
  <si>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</si>
  <si>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</si>
  <si>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</si>
  <si>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</si>
  <si>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</si>
  <si>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</si>
  <si>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</si>
  <si>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</si>
  <si>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</si>
  <si>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</si>
  <si>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</si>
  <si>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</si>
  <si>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</si>
  <si>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</si>
  <si>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</si>
  <si>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</si>
  <si>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</si>
  <si>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</si>
  <si>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</si>
  <si>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</si>
  <si>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</si>
  <si>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</si>
  <si>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</si>
  <si>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</si>
  <si>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</si>
  <si>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</si>
  <si>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</si>
  <si>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</si>
  <si>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</si>
  <si>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</si>
  <si>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</si>
  <si>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</si>
  <si>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</si>
  <si>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</si>
  <si>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</si>
  <si>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</si>
  <si>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</si>
  <si>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</si>
  <si>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</si>
  <si>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</si>
  <si>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</si>
  <si>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</si>
  <si>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</si>
  <si>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</si>
  <si>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</si>
  <si>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</si>
  <si>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</si>
  <si>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</si>
  <si>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</si>
  <si>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</si>
  <si>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</si>
  <si>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</si>
  <si>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</si>
  <si>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</si>
  <si>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</si>
  <si>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</si>
  <si>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</si>
  <si>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</si>
  <si>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</si>
  <si>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</si>
  <si>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</si>
  <si>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</si>
  <si>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</si>
  <si>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</si>
  <si>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</si>
  <si>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</si>
  <si>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</si>
  <si>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</si>
  <si>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</si>
  <si>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</si>
  <si>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</si>
  <si>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</si>
  <si>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</si>
  <si>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</si>
  <si>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</si>
  <si>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</si>
  <si>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</si>
  <si>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</si>
  <si>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</si>
  <si>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</si>
  <si>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</si>
  <si>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</si>
  <si>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</si>
  <si>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</si>
  <si>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</si>
  <si>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</si>
  <si>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</si>
  <si>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</si>
  <si>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</si>
  <si>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</si>
  <si>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</si>
  <si>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</si>
  <si>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</si>
  <si>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</si>
  <si>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</si>
  <si>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</si>
  <si>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</si>
  <si>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</si>
  <si>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</si>
  <si>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</si>
  <si>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</si>
  <si>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</si>
  <si>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</si>
  <si>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</si>
  <si>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</si>
  <si>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</si>
  <si>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</si>
  <si>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</si>
  <si>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</si>
  <si>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</si>
  <si>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</si>
  <si>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</si>
  <si>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</si>
  <si>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</si>
  <si>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</si>
  <si>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</si>
  <si>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</si>
  <si>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</si>
  <si>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</si>
  <si>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</si>
  <si>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</si>
  <si>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</si>
  <si>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</si>
  <si>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</si>
  <si>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</si>
  <si>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</si>
  <si>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</si>
  <si>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</si>
  <si>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</si>
  <si>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</si>
  <si>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</si>
  <si>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</si>
  <si>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</si>
  <si>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</si>
  <si>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</si>
  <si>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</si>
  <si>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</si>
  <si>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</si>
  <si>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</si>
  <si>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</si>
  <si>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</si>
  <si>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</si>
  <si>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</si>
  <si>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</si>
  <si>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</si>
  <si>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</si>
  <si>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</si>
  <si>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</si>
  <si>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</si>
  <si>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</si>
  <si>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</si>
  <si>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</si>
  <si>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</si>
  <si>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</si>
  <si>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</si>
  <si>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</si>
  <si>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</si>
  <si>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</si>
  <si>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</si>
  <si>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</si>
  <si>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</si>
  <si>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</si>
  <si>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</si>
  <si>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</si>
  <si>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</si>
  <si>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</si>
  <si>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</si>
  <si>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</si>
  <si>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</si>
  <si>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</si>
  <si>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</si>
  <si>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</si>
  <si>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</si>
  <si>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</si>
  <si>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</si>
  <si>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</si>
  <si>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</si>
  <si>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</si>
  <si>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</si>
  <si>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</si>
  <si>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</si>
  <si>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</si>
  <si>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</si>
  <si>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</si>
  <si>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</si>
  <si>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</si>
  <si>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</si>
  <si>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</si>
  <si>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</si>
  <si>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</si>
  <si>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</si>
  <si>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</si>
  <si>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</si>
  <si>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</si>
  <si>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</si>
  <si>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</si>
  <si>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</si>
  <si>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</si>
  <si>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</si>
  <si>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</si>
  <si>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</si>
  <si>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</si>
  <si>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</si>
  <si>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</si>
  <si>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</si>
  <si>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</si>
  <si>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</si>
  <si>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</si>
  <si>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</si>
  <si>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</si>
  <si>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</si>
  <si>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</si>
  <si>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</si>
  <si>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</si>
  <si>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</si>
  <si>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</si>
  <si>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</si>
  <si>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</si>
  <si>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</si>
  <si>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</si>
  <si>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</si>
  <si>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</si>
  <si>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</si>
  <si>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</si>
  <si>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</si>
  <si>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</si>
  <si>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</si>
  <si>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</si>
  <si>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</si>
  <si>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</si>
  <si>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</si>
  <si>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</si>
  <si>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</si>
  <si>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</si>
  <si>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</si>
  <si>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</si>
  <si>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</si>
  <si>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</si>
  <si>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</si>
  <si>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</si>
  <si>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</si>
  <si>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</si>
  <si>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</si>
  <si>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</si>
  <si>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</si>
  <si>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</si>
  <si>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</si>
  <si>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</si>
  <si>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</si>
  <si>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</si>
  <si>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</si>
  <si>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</si>
  <si>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</si>
  <si>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</si>
  <si>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</si>
  <si>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</si>
  <si>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</si>
  <si>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</si>
  <si>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</si>
  <si>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</si>
  <si>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</si>
  <si>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</si>
  <si>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</si>
  <si>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</si>
  <si>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</si>
  <si>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</si>
  <si>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</si>
  <si>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</si>
  <si>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</si>
  <si>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</si>
  <si>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</si>
  <si>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</si>
  <si>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</si>
  <si>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</si>
  <si>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</si>
  <si>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</si>
  <si>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</si>
  <si>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</si>
  <si>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</si>
  <si>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</si>
  <si>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</si>
  <si>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</si>
  <si>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</si>
  <si>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</si>
  <si>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</si>
  <si>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</si>
  <si>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</si>
  <si>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</si>
  <si>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</si>
  <si>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</si>
  <si>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</si>
  <si>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</si>
  <si>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</si>
  <si>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</si>
  <si>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</si>
  <si>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</si>
  <si>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</si>
  <si>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</si>
  <si>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</si>
  <si>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</si>
  <si>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</si>
  <si>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</si>
  <si>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</si>
  <si>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</si>
  <si>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</si>
  <si>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</si>
  <si>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</si>
  <si>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</si>
  <si>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</si>
  <si>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</si>
  <si>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</si>
  <si>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</si>
  <si>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</si>
  <si>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</si>
  <si>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</si>
  <si>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</si>
  <si>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</si>
  <si>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</si>
  <si>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</si>
  <si>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</si>
  <si>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</si>
  <si>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</si>
  <si>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</si>
  <si>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</si>
  <si>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</si>
  <si>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</si>
  <si>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</si>
  <si>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</si>
  <si>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</si>
  <si>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</si>
  <si>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</si>
  <si>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</si>
  <si>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</si>
  <si>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</si>
  <si>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</si>
  <si>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</si>
  <si>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</si>
  <si>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</si>
  <si>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</si>
  <si>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</si>
  <si>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</si>
  <si>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</si>
  <si>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</si>
  <si>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</si>
  <si>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</si>
  <si>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</si>
  <si>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</si>
  <si>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</si>
  <si>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</si>
  <si>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</si>
  <si>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</si>
  <si>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</si>
  <si>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</si>
  <si>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</si>
  <si>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</si>
  <si>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</si>
  <si>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</si>
  <si>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</si>
  <si>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</si>
  <si>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</si>
  <si>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</si>
  <si>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</si>
  <si>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</si>
  <si>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</si>
  <si>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</si>
  <si>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</si>
  <si>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</si>
  <si>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</si>
  <si>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</si>
  <si>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</si>
  <si>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</si>
  <si>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</si>
  <si>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</si>
  <si>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</si>
  <si>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</si>
  <si>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</si>
  <si>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</si>
  <si>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</si>
  <si>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</si>
  <si>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</si>
  <si>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</si>
  <si>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</si>
  <si>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</si>
  <si>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</si>
  <si>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</si>
  <si>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</si>
  <si>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</si>
  <si>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</si>
  <si>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</si>
  <si>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</si>
  <si>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</si>
  <si>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</si>
  <si>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</si>
  <si>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</si>
  <si>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</si>
  <si>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</si>
  <si>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</si>
  <si>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</si>
  <si>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</si>
  <si>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</si>
  <si>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</si>
  <si>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</si>
  <si>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</si>
  <si>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</si>
  <si>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</si>
  <si>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</si>
  <si>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</si>
  <si>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</si>
  <si>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</si>
  <si>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</si>
  <si>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</si>
  <si>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</si>
  <si>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</si>
  <si>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</si>
  <si>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</si>
  <si>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</si>
  <si>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</si>
  <si>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</si>
  <si>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</si>
  <si>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</si>
  <si>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</si>
  <si>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</si>
  <si>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</si>
  <si>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</si>
  <si>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</si>
  <si>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</si>
  <si>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</si>
  <si>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</si>
  <si>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</si>
  <si>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</si>
  <si>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</si>
  <si>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</si>
  <si>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</si>
  <si>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</si>
  <si>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</si>
  <si>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</si>
  <si>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</si>
  <si>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</si>
  <si>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</si>
  <si>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</si>
  <si>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</si>
  <si>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</si>
  <si>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</si>
  <si>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</si>
  <si>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</si>
  <si>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</si>
  <si>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</si>
  <si>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</si>
  <si>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</si>
  <si>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</si>
  <si>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</si>
  <si>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</si>
  <si>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</si>
  <si>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</si>
  <si>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</si>
  <si>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</si>
  <si>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</si>
  <si>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</si>
  <si>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</si>
  <si>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</si>
  <si>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</si>
  <si>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</si>
  <si>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</si>
  <si>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</si>
  <si>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</si>
  <si>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</si>
  <si>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</si>
  <si>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</si>
  <si>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</si>
  <si>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</si>
  <si>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</si>
  <si>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</si>
  <si>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</si>
  <si>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</si>
  <si>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</si>
  <si>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</si>
  <si>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</si>
  <si>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</si>
  <si>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</si>
  <si>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</si>
  <si>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</si>
  <si>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</si>
  <si>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</si>
  <si>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</si>
  <si>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</si>
  <si>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</si>
  <si>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</si>
  <si>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</si>
  <si>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</si>
  <si>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</si>
  <si>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</si>
  <si>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</si>
  <si>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</si>
  <si>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</si>
  <si>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</si>
  <si>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</si>
  <si>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</si>
  <si>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</si>
  <si>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</si>
  <si>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</si>
  <si>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</si>
  <si>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</si>
  <si>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</si>
  <si>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</si>
  <si>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</si>
  <si>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</si>
  <si>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</si>
  <si>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</si>
  <si>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</si>
  <si>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</si>
  <si>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</si>
  <si>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</si>
  <si>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</si>
  <si>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</si>
  <si>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</si>
  <si>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</si>
  <si>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</si>
  <si>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</si>
  <si>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</si>
  <si>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</si>
  <si>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</si>
  <si>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</si>
  <si>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</si>
  <si>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</si>
  <si>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</si>
  <si>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</si>
  <si>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</si>
  <si>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</si>
  <si>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</si>
  <si>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</si>
  <si>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</si>
  <si>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</si>
  <si>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</si>
  <si>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</si>
  <si>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</si>
  <si>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</si>
  <si>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</si>
  <si>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</si>
  <si>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</si>
  <si>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</si>
  <si>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</si>
  <si>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</si>
  <si>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</si>
  <si>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</si>
  <si>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</si>
  <si>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</si>
  <si>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</si>
  <si>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</si>
  <si>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</si>
  <si>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</si>
  <si>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</si>
  <si>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</si>
  <si>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</si>
  <si>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</si>
  <si>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</si>
  <si>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</si>
  <si>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</si>
  <si>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</si>
  <si>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</si>
  <si>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</si>
  <si>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</si>
  <si>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</si>
  <si>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</si>
  <si>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</si>
  <si>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</si>
  <si>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</si>
  <si>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</si>
  <si>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</si>
  <si>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</si>
  <si>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</si>
  <si>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</si>
  <si>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</si>
  <si>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</si>
  <si>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</si>
  <si>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</si>
  <si>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</si>
  <si>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</si>
  <si>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</si>
  <si>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</si>
  <si>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</si>
  <si>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</si>
  <si>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</si>
  <si>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</si>
  <si>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</si>
  <si>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</si>
  <si>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</si>
  <si>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</si>
  <si>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</si>
  <si>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</si>
  <si>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</si>
  <si>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</si>
  <si>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</si>
  <si>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</si>
  <si>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</si>
  <si>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</si>
  <si>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</si>
  <si>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</si>
  <si>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</si>
  <si>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</si>
  <si>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</si>
  <si>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</si>
  <si>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</si>
  <si>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</si>
  <si>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</si>
  <si>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</si>
  <si>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</si>
  <si>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</si>
  <si>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</si>
  <si>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</si>
  <si>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</si>
  <si>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</si>
  <si>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</si>
  <si>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</si>
  <si>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</si>
  <si>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</si>
  <si>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</si>
  <si>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</si>
  <si>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</si>
  <si>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</si>
  <si>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</si>
  <si>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</si>
  <si>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</si>
  <si>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</si>
  <si>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</si>
  <si>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</si>
  <si>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</si>
  <si>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</si>
  <si>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</si>
  <si>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</si>
  <si>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</si>
  <si>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</si>
  <si>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</si>
  <si>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</si>
  <si>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</si>
  <si>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</si>
  <si>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</si>
  <si>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</si>
  <si>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</si>
  <si>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</si>
  <si>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</si>
  <si>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</si>
  <si>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</si>
  <si>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</si>
  <si>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</si>
  <si>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</si>
  <si>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</si>
  <si>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</si>
  <si>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</si>
  <si>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</si>
  <si>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</si>
  <si>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</si>
  <si>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</si>
  <si>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</si>
  <si>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</si>
  <si>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</si>
  <si>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</si>
  <si>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</si>
  <si>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</si>
  <si>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</si>
  <si>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</si>
  <si>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</si>
  <si>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</si>
  <si>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</si>
  <si>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</si>
  <si>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</si>
  <si>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</si>
  <si>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</si>
  <si>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</si>
  <si>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</si>
  <si>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</si>
  <si>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</si>
  <si>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</si>
  <si>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</si>
  <si>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</si>
  <si>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</si>
  <si>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</si>
  <si>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</si>
  <si>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</si>
  <si>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</si>
  <si>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</si>
  <si>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</si>
  <si>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</si>
  <si>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</si>
  <si>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</si>
  <si>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</si>
  <si>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</si>
  <si>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</si>
  <si>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</si>
  <si>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</si>
  <si>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</si>
  <si>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</si>
  <si>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</si>
  <si>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</si>
  <si>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</si>
  <si>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</si>
  <si>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</si>
  <si>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</si>
  <si>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</si>
  <si>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</si>
  <si>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</si>
  <si>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</si>
  <si>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</si>
  <si>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</si>
  <si>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</si>
  <si>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</si>
  <si>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</si>
  <si>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</si>
  <si>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</si>
  <si>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</si>
  <si>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</si>
  <si>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</si>
  <si>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</si>
  <si>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</si>
  <si>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</si>
  <si>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</si>
  <si>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</si>
  <si>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</si>
  <si>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</si>
  <si>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</si>
  <si>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</si>
  <si>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</si>
  <si>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</si>
  <si>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</si>
  <si>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</si>
  <si>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</si>
  <si>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</si>
  <si>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</si>
  <si>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</si>
  <si>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</si>
  <si>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</si>
  <si>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</si>
  <si>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</si>
  <si>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</si>
  <si>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</si>
  <si>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</si>
  <si>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</si>
  <si>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</si>
  <si>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</si>
  <si>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</si>
  <si>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</si>
  <si>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</si>
  <si>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</si>
  <si>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</si>
  <si>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</si>
  <si>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</si>
  <si>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</si>
  <si>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</si>
  <si>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</si>
  <si>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</si>
  <si>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</si>
  <si>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</si>
  <si>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</si>
  <si>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</si>
  <si>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</si>
  <si>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</si>
  <si>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</si>
  <si>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</si>
  <si>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</si>
  <si>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</si>
  <si>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</si>
  <si>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</si>
  <si>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</si>
  <si>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</si>
  <si>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</si>
  <si>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</si>
  <si>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</si>
  <si>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</si>
  <si>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</si>
  <si>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</si>
  <si>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</si>
  <si>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</si>
  <si>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</si>
  <si>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</si>
  <si>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</si>
  <si>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</si>
  <si>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</si>
  <si>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</si>
  <si>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</si>
  <si>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</si>
  <si>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</si>
  <si>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</si>
  <si>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</si>
  <si>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</si>
  <si>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</si>
  <si>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</si>
  <si>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</si>
  <si>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</si>
  <si>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</si>
  <si>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</si>
  <si>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</si>
  <si>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</si>
  <si>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</si>
  <si>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</si>
  <si>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</si>
  <si>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</si>
  <si>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</si>
  <si>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</si>
  <si>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</si>
  <si>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</si>
  <si>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</si>
  <si>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</si>
  <si>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</si>
  <si>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</si>
  <si>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</si>
  <si>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</si>
  <si>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</si>
  <si>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</si>
  <si>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</si>
  <si>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</si>
  <si>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</si>
  <si>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</si>
  <si>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</si>
  <si>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</si>
  <si>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</si>
  <si>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</si>
  <si>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</si>
  <si>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</si>
  <si>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</si>
  <si>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</si>
  <si>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</si>
  <si>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</si>
  <si>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</si>
  <si>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</si>
  <si>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</si>
  <si>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</si>
  <si>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</si>
  <si>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</si>
  <si>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</si>
  <si>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</si>
  <si>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</si>
  <si>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</si>
  <si>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</si>
  <si>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</si>
  <si>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</si>
  <si>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</si>
  <si>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</si>
  <si>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</si>
  <si>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</si>
  <si>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</si>
  <si>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</si>
  <si>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</si>
  <si>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</si>
  <si>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</si>
  <si>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</si>
  <si>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</si>
  <si>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</si>
  <si>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</si>
  <si>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</si>
  <si>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</si>
  <si>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</si>
  <si>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</si>
  <si>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</si>
  <si>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</si>
  <si>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</si>
  <si>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</si>
  <si>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</si>
  <si>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</si>
  <si>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</si>
  <si>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</si>
  <si>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</si>
  <si>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</si>
  <si>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</si>
  <si>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</si>
  <si>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</si>
  <si>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</si>
  <si>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</si>
  <si>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</si>
  <si>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</si>
  <si>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</si>
  <si>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</si>
  <si>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</si>
  <si>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</si>
  <si>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</si>
  <si>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</si>
  <si>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</si>
  <si>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</si>
  <si>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</si>
  <si>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</si>
  <si>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</si>
  <si>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</si>
  <si>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</si>
  <si>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</si>
  <si>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</si>
  <si>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</si>
  <si>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</si>
  <si>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</si>
  <si>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</si>
  <si>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</si>
  <si>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</si>
  <si>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</si>
  <si>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</si>
  <si>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</si>
  <si>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</si>
  <si>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</si>
  <si>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</si>
  <si>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</si>
  <si>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</si>
  <si>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</si>
  <si>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</si>
  <si>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</si>
  <si>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</si>
  <si>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</si>
  <si>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</si>
  <si>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</si>
  <si>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</si>
  <si>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</si>
  <si>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</si>
  <si>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</si>
  <si>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</si>
  <si>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</si>
  <si>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</si>
  <si>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</si>
  <si>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</si>
  <si>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</si>
  <si>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</si>
  <si>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</si>
  <si>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</si>
  <si>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</si>
  <si>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</si>
  <si>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</si>
  <si>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</si>
  <si>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</si>
  <si>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</si>
  <si>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</si>
  <si>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</si>
  <si>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</si>
  <si>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</si>
  <si>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</si>
  <si>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</si>
  <si>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</si>
  <si>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</si>
  <si>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</si>
  <si>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</si>
  <si>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</si>
  <si>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</si>
  <si>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</si>
  <si>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</si>
  <si>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</si>
  <si>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</si>
  <si>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</si>
  <si>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</si>
  <si>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</si>
  <si>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</si>
  <si>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</si>
  <si>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</si>
  <si>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</si>
  <si>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</si>
  <si>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</si>
  <si>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</si>
  <si>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</si>
  <si>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</si>
  <si>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</si>
  <si>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</si>
  <si>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</si>
  <si>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</si>
  <si>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</si>
  <si>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</si>
  <si>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</si>
  <si>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</si>
  <si>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</si>
  <si>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</si>
  <si>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</si>
  <si>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</si>
  <si>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</si>
  <si>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</si>
  <si>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</si>
  <si>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</si>
  <si>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</si>
  <si>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</si>
  <si>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</si>
  <si>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</si>
  <si>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</si>
  <si>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</si>
  <si>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</si>
  <si>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</si>
  <si>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</si>
  <si>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</si>
  <si>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</si>
  <si>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</si>
  <si>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</si>
  <si>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</si>
  <si>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</si>
  <si>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</si>
  <si>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</si>
  <si>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</si>
  <si>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</si>
  <si>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</si>
  <si>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</si>
  <si>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</si>
  <si>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</si>
  <si>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</si>
  <si>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</si>
  <si>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</si>
  <si>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</si>
  <si>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</si>
  <si>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</si>
  <si>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</si>
  <si>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</si>
  <si>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</si>
  <si>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</si>
  <si>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</si>
  <si>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</si>
  <si>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</si>
  <si>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</si>
  <si>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</si>
  <si>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</si>
  <si>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</si>
  <si>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</si>
  <si>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</si>
  <si>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</si>
  <si>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</si>
  <si>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</si>
  <si>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</si>
  <si>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</si>
  <si>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</si>
  <si>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</si>
  <si>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</si>
  <si>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</si>
  <si>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</si>
  <si>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</si>
  <si>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</si>
  <si>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</si>
  <si>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</si>
  <si>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</si>
  <si>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</si>
  <si>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</si>
  <si>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</si>
  <si>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</si>
  <si>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</si>
  <si>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</si>
  <si>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</si>
  <si>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</si>
  <si>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</si>
  <si>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</si>
  <si>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</si>
  <si>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</si>
  <si>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</si>
  <si>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</si>
  <si>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</si>
  <si>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</si>
  <si>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</si>
  <si>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</si>
  <si>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</si>
  <si>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</si>
  <si>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</si>
  <si>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</si>
  <si>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</si>
  <si>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</si>
  <si>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</si>
  <si>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</si>
  <si>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</si>
  <si>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</si>
  <si>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</si>
  <si>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</si>
  <si>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</si>
  <si>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</si>
  <si>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</si>
  <si>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</si>
  <si>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</si>
  <si>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</si>
  <si>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</si>
  <si>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</si>
  <si>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</si>
  <si>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</si>
  <si>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</si>
  <si>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</si>
  <si>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</si>
  <si>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</si>
  <si>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</si>
  <si>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</si>
  <si>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</si>
  <si>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</si>
  <si>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</si>
  <si>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</si>
  <si>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</si>
  <si>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</si>
  <si>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</si>
  <si>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</si>
  <si>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</si>
  <si>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</si>
  <si>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</si>
  <si>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</si>
  <si>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</si>
  <si>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</si>
  <si>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</si>
  <si>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</si>
  <si>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</si>
  <si>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</si>
  <si>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</si>
  <si>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</si>
  <si>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</si>
  <si>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</si>
  <si>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</si>
  <si>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</si>
  <si>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</si>
  <si>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</si>
  <si>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</si>
  <si>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</si>
  <si>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</si>
  <si>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</si>
  <si>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</si>
  <si>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</si>
  <si>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</si>
  <si>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</si>
  <si>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</si>
  <si>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</si>
  <si>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</si>
  <si>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</si>
  <si>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</si>
  <si>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</si>
  <si>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</si>
  <si>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</si>
  <si>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</si>
  <si>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</si>
  <si>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</si>
  <si>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</si>
  <si>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</si>
  <si>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</si>
  <si>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</si>
  <si>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</si>
  <si>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</si>
  <si>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</si>
  <si>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</si>
  <si>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</si>
  <si>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</si>
  <si>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</si>
  <si>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</si>
  <si>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</si>
  <si>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</si>
  <si>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</si>
  <si>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</si>
  <si>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</si>
  <si>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</si>
  <si>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</si>
  <si>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</si>
  <si>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</si>
  <si>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</si>
  <si>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</si>
  <si>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</si>
  <si>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</si>
  <si>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</si>
  <si>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</si>
  <si>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</si>
  <si>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</si>
  <si>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</si>
  <si>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</si>
  <si>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</si>
  <si>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</si>
  <si>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</si>
  <si>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</si>
  <si>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</si>
  <si>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</si>
  <si>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</si>
  <si>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</si>
  <si>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</si>
  <si>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</si>
  <si>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</si>
  <si>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</si>
  <si>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</si>
  <si>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</si>
  <si>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</si>
  <si>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</si>
  <si>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</si>
  <si>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</si>
  <si>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</si>
  <si>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</si>
  <si>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</si>
  <si>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</si>
  <si>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</si>
  <si>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</si>
  <si>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</si>
  <si>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</si>
  <si>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</si>
  <si>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</si>
  <si>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</si>
  <si>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</si>
  <si>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</si>
  <si>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</si>
  <si>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</si>
  <si>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</si>
  <si>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</si>
  <si>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</si>
  <si>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</si>
  <si>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</si>
  <si>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</si>
  <si>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</si>
  <si>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</si>
  <si>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</si>
  <si>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</si>
  <si>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</si>
  <si>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</si>
  <si>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</si>
  <si>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</si>
  <si>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</si>
  <si>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</si>
  <si>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</si>
  <si>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</si>
  <si>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</si>
  <si>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</si>
  <si>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</si>
  <si>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</si>
  <si>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</si>
  <si>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</si>
  <si>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</si>
  <si>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</si>
  <si>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</si>
  <si>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</si>
  <si>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</si>
  <si>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</si>
  <si>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</si>
  <si>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</si>
  <si>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</si>
  <si>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</si>
  <si>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</si>
  <si>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</si>
  <si>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</si>
  <si>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</si>
  <si>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</si>
  <si>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</si>
  <si>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</si>
  <si>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</si>
  <si>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</si>
  <si>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</si>
  <si>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</si>
  <si>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</si>
  <si>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</si>
  <si>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</si>
  <si>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</si>
  <si>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</si>
  <si>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</si>
  <si>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</si>
  <si>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</si>
  <si>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</si>
  <si>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</si>
  <si>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</si>
  <si>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</si>
  <si>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</si>
  <si>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</si>
  <si>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</si>
  <si>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</si>
  <si>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</si>
  <si>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</si>
  <si>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</si>
  <si>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</si>
  <si>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</si>
  <si>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</si>
  <si>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</si>
  <si>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</si>
  <si>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</si>
  <si>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</si>
  <si>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</si>
  <si>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</si>
  <si>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</si>
  <si>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</si>
  <si>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</si>
  <si>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</si>
  <si>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</si>
  <si>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</si>
  <si>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</si>
  <si>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</si>
  <si>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</si>
  <si>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</si>
  <si>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</si>
  <si>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</si>
  <si>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</si>
  <si>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</si>
  <si>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</si>
  <si>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</si>
  <si>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</si>
  <si>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</si>
  <si>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</si>
  <si>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</si>
  <si>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</si>
  <si>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</si>
  <si>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</si>
  <si>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</si>
  <si>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</si>
  <si>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</si>
  <si>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</si>
  <si>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</si>
  <si>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</si>
  <si>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</si>
  <si>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</si>
  <si>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</si>
  <si>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</si>
  <si>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</si>
  <si>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</si>
  <si>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</si>
  <si>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</si>
  <si>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</si>
  <si>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</si>
  <si>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</si>
  <si>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</si>
  <si>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</si>
  <si>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</si>
  <si>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</si>
  <si>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</si>
  <si>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</si>
  <si>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</si>
  <si>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</si>
  <si>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</si>
  <si>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</si>
  <si>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</si>
  <si>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</si>
  <si>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</si>
  <si>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</si>
  <si>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</si>
  <si>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</si>
  <si>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</si>
  <si>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</si>
  <si>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</si>
  <si>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</si>
  <si>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</si>
  <si>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</si>
  <si>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</si>
  <si>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</si>
  <si>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</si>
  <si>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</si>
  <si>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</si>
  <si>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</si>
  <si>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</si>
  <si>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</si>
  <si>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</si>
  <si>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</si>
  <si>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</si>
  <si>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</si>
  <si>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</si>
  <si>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</si>
  <si>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</si>
  <si>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</si>
  <si>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</si>
  <si>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</si>
  <si>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</si>
  <si>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</si>
  <si>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</si>
  <si>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</si>
  <si>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</si>
  <si>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</si>
  <si>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</si>
  <si>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</si>
  <si>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</si>
  <si>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</si>
  <si>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</si>
  <si>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</si>
  <si>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</si>
  <si>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</si>
  <si>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</si>
  <si>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</si>
  <si>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</si>
  <si>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</si>
  <si>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</si>
  <si>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</si>
  <si>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</si>
  <si>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</si>
  <si>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</si>
  <si>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</si>
  <si>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</si>
  <si>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</si>
  <si>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</si>
  <si>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</si>
  <si>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</si>
  <si>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</si>
  <si>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</si>
  <si>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</si>
  <si>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</si>
  <si>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</si>
  <si>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</si>
  <si>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</si>
  <si>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</si>
  <si>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</si>
  <si>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</si>
  <si>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</si>
  <si>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</si>
  <si>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</si>
  <si>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</si>
  <si>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</si>
  <si>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</si>
  <si>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</si>
  <si>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</si>
  <si>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</si>
  <si>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</si>
  <si>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</si>
  <si>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</si>
  <si>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</si>
  <si>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</si>
  <si>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</si>
  <si>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</si>
  <si>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</si>
  <si>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</si>
  <si>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</si>
  <si>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</si>
  <si>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</si>
  <si>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</si>
  <si>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</si>
  <si>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</si>
  <si>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</si>
  <si>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</si>
  <si>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</si>
  <si>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</si>
  <si>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</si>
  <si>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</si>
  <si>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</si>
  <si>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</si>
  <si>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</si>
  <si>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</si>
  <si>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</si>
  <si>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</si>
  <si>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</si>
  <si>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</si>
  <si>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</si>
  <si>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</si>
  <si>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</si>
  <si>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</si>
  <si>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</si>
  <si>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</si>
  <si>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</si>
  <si>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</si>
  <si>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</si>
  <si>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</si>
  <si>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</si>
  <si>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</si>
  <si>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</si>
  <si>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</si>
  <si>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</si>
  <si>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</si>
  <si>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</si>
  <si>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</si>
  <si>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</si>
  <si>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</si>
  <si>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</si>
  <si>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</si>
  <si>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</si>
  <si>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</si>
  <si>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</si>
  <si>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</si>
  <si>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</si>
  <si>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</si>
  <si>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</si>
  <si>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</si>
  <si>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</si>
  <si>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</si>
  <si>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</si>
  <si>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</si>
  <si>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</si>
  <si>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</si>
  <si>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</si>
  <si>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</si>
  <si>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</si>
  <si>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</si>
  <si>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</si>
  <si>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</si>
  <si>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</si>
  <si>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</si>
  <si>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</si>
  <si>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</si>
  <si>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</si>
  <si>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</si>
  <si>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</si>
  <si>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</si>
  <si>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</si>
  <si>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</si>
  <si>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</si>
  <si>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</si>
  <si>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</si>
  <si>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</si>
  <si>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</si>
  <si>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</si>
  <si>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</si>
  <si>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</si>
  <si>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</si>
  <si>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</si>
  <si>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</si>
  <si>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</si>
  <si>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</si>
  <si>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</si>
  <si>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</si>
  <si>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</si>
  <si>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</si>
  <si>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</si>
  <si>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</si>
  <si>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</si>
  <si>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</si>
  <si>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</si>
  <si>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</si>
  <si>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</si>
  <si>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</si>
  <si>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</si>
  <si>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</si>
  <si>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</si>
  <si>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</si>
  <si>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</si>
  <si>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</si>
  <si>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</si>
  <si>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</si>
  <si>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</si>
  <si>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</si>
  <si>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</si>
  <si>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</si>
  <si>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</si>
  <si>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</si>
  <si>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</si>
  <si>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</si>
  <si>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</si>
  <si>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</si>
  <si>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</si>
  <si>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</si>
  <si>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</si>
  <si>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</si>
  <si>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</si>
  <si>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</si>
  <si>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</si>
  <si>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</si>
  <si>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</si>
  <si>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</si>
  <si>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</si>
  <si>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</si>
  <si>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</si>
  <si>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</si>
  <si>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</si>
  <si>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</si>
  <si>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</si>
  <si>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</si>
  <si>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</si>
  <si>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</si>
  <si>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</si>
  <si>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</si>
  <si>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</si>
  <si>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</si>
  <si>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</si>
  <si>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</si>
  <si>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</si>
  <si>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</si>
  <si>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</si>
  <si>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</si>
  <si>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</si>
  <si>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</si>
  <si>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</si>
  <si>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</si>
  <si>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</si>
  <si>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</si>
  <si>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</si>
  <si>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</si>
  <si>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</si>
  <si>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</si>
  <si>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</si>
  <si>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</si>
  <si>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</si>
  <si>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</si>
  <si>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</si>
  <si>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</si>
  <si>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</si>
  <si>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</si>
  <si>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</si>
  <si>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</si>
  <si>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</si>
  <si>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</si>
  <si>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</si>
  <si>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</si>
  <si>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</si>
  <si>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</si>
  <si>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</si>
  <si>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</si>
  <si>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</si>
  <si>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</si>
  <si>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</si>
  <si>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</si>
  <si>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</si>
  <si>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</si>
  <si>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</si>
  <si>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</si>
  <si>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</si>
  <si>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</si>
  <si>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</si>
  <si>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</si>
  <si>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</si>
  <si>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</si>
  <si>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</si>
  <si>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</si>
  <si>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</si>
  <si>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</si>
  <si>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</si>
  <si>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</si>
  <si>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</si>
  <si>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</si>
  <si>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</si>
  <si>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</si>
  <si>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</si>
  <si>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</si>
  <si>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</si>
  <si>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</si>
  <si>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</si>
  <si>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</si>
  <si>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</si>
  <si>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</si>
  <si>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</si>
  <si>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</si>
  <si>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</si>
  <si>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</si>
  <si>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</si>
  <si>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</si>
  <si>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</si>
  <si>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</si>
  <si>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</si>
  <si>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</si>
  <si>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</si>
  <si>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</si>
  <si>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</si>
  <si>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</si>
  <si>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</si>
  <si>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</si>
  <si>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</si>
  <si>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</si>
  <si>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</si>
  <si>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</si>
  <si>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</si>
  <si>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</si>
  <si>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</si>
  <si>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</si>
  <si>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</si>
  <si>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</si>
  <si>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</si>
  <si>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</si>
  <si>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</si>
  <si>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</si>
  <si>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</si>
  <si>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</si>
  <si>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</si>
  <si>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</si>
  <si>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</si>
  <si>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</si>
  <si>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</si>
  <si>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</si>
  <si>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</si>
  <si>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</si>
  <si>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</si>
  <si>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</si>
  <si>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</si>
  <si>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</si>
  <si>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</si>
  <si>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</si>
  <si>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</si>
  <si>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</si>
  <si>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</si>
  <si>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</si>
  <si>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</si>
  <si>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</si>
  <si>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</si>
  <si>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</si>
  <si>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</si>
  <si>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</si>
  <si>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</si>
  <si>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</si>
  <si>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</si>
  <si>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</si>
  <si>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</si>
  <si>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</si>
  <si>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</si>
  <si>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</si>
  <si>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</si>
  <si>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</si>
  <si>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</si>
  <si>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</si>
  <si>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</si>
  <si>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</si>
  <si>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</si>
  <si>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</si>
  <si>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</si>
  <si>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</si>
  <si>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</si>
  <si>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</si>
  <si>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</si>
  <si>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</si>
  <si>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</si>
  <si>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</si>
  <si>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</si>
  <si>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</si>
  <si>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</si>
  <si>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</si>
  <si>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</si>
  <si>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</si>
  <si>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</si>
  <si>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</si>
  <si>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</si>
  <si>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</si>
  <si>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</si>
  <si>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</si>
  <si>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</si>
  <si>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</si>
  <si>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</si>
  <si>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</si>
  <si>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</si>
  <si>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</si>
  <si>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</si>
  <si>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</si>
  <si>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</si>
  <si>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</si>
  <si>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</si>
  <si>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</si>
  <si>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</si>
  <si>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</si>
  <si>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</si>
  <si>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</si>
  <si>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</si>
  <si>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</si>
  <si>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</si>
  <si>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</si>
  <si>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</si>
  <si>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</si>
  <si>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</si>
  <si>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</si>
  <si>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</si>
  <si>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</si>
  <si>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</si>
  <si>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</si>
  <si>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</si>
  <si>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</si>
  <si>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</si>
  <si>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</si>
  <si>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</si>
  <si>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</si>
  <si>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</si>
  <si>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</si>
  <si>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</si>
  <si>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</si>
  <si>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</si>
  <si>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</si>
  <si>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</si>
  <si>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</si>
  <si>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</si>
  <si>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</si>
  <si>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</si>
  <si>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</si>
  <si>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</si>
  <si>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</si>
  <si>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</si>
  <si>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</si>
  <si>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</si>
  <si>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</si>
  <si>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</si>
  <si>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</si>
  <si>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</si>
  <si>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</si>
  <si>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</si>
  <si>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</si>
  <si>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</si>
  <si>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</si>
  <si>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</si>
  <si>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</si>
  <si>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</si>
  <si>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</si>
  <si>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</si>
  <si>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</si>
  <si>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</si>
  <si>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</si>
  <si>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</si>
  <si>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</si>
  <si>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</si>
  <si>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</si>
  <si>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</si>
  <si>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</si>
  <si>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</si>
  <si>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</si>
  <si>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</si>
  <si>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</si>
  <si>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</si>
  <si>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</si>
  <si>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</si>
  <si>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</si>
  <si>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</si>
  <si>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</si>
  <si>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</si>
  <si>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</si>
  <si>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</si>
  <si>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</si>
  <si>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</si>
  <si>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</si>
  <si>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</si>
  <si>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</si>
  <si>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</si>
  <si>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</si>
  <si>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</si>
  <si>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</si>
  <si>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</si>
  <si>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</si>
  <si>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</si>
  <si>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</si>
  <si>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</si>
  <si>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</si>
  <si>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</si>
  <si>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</si>
  <si>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</si>
  <si>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</si>
  <si>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</si>
  <si>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</si>
  <si>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</si>
  <si>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</si>
  <si>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</si>
  <si>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</si>
  <si>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</si>
  <si>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</si>
  <si>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</si>
  <si>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</si>
  <si>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</si>
  <si>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</si>
  <si>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</si>
  <si>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</si>
  <si>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</si>
  <si>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</si>
  <si>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</si>
  <si>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</si>
  <si>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</si>
  <si>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</si>
  <si>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</si>
  <si>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</si>
  <si>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</si>
  <si>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</si>
  <si>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</si>
  <si>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</si>
  <si>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</si>
  <si>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</si>
  <si>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</si>
  <si>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</si>
  <si>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</si>
  <si>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</si>
  <si>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</si>
  <si>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</si>
  <si>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</si>
  <si>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</si>
  <si>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</si>
  <si>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</si>
  <si>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</si>
  <si>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</si>
  <si>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</si>
  <si>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</si>
  <si>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</si>
  <si>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</si>
  <si>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</si>
  <si>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</si>
  <si>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</si>
  <si>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</si>
  <si>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</si>
  <si>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</si>
  <si>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</si>
  <si>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</si>
  <si>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</si>
  <si>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</si>
  <si>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</si>
  <si>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</si>
  <si>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</si>
  <si>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</si>
  <si>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</si>
  <si>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</si>
  <si>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</si>
  <si>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</si>
  <si>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</si>
  <si>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</si>
  <si>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</si>
  <si>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</si>
  <si>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</si>
  <si>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</si>
  <si>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</si>
  <si>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</si>
  <si>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</si>
  <si>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</si>
  <si>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</si>
  <si>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</si>
  <si>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</si>
  <si>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</si>
  <si>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</si>
  <si>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</si>
  <si>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</si>
  <si>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</si>
  <si>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</si>
  <si>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</si>
  <si>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</si>
  <si>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</si>
  <si>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</si>
  <si>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</si>
  <si>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</si>
  <si>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</si>
  <si>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</si>
  <si>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</si>
  <si>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</si>
  <si>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</si>
  <si>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</si>
  <si>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</si>
  <si>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</si>
  <si>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</si>
  <si>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</si>
  <si>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</si>
  <si>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</si>
  <si>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</si>
  <si>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</si>
  <si>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</si>
  <si>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</si>
  <si>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</si>
  <si>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</si>
  <si>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</si>
  <si>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</si>
  <si>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</si>
  <si>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</si>
  <si>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</si>
  <si>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</si>
  <si>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</si>
  <si>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</si>
  <si>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</si>
  <si>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</si>
  <si>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</si>
  <si>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</si>
  <si>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</si>
  <si>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</si>
  <si>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</si>
  <si>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</si>
  <si>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</si>
  <si>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</si>
  <si>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</si>
  <si>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</si>
  <si>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</si>
  <si>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</si>
  <si>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</si>
  <si>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</si>
  <si>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</si>
  <si>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</si>
  <si>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</si>
  <si>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</si>
  <si>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</si>
  <si>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</si>
  <si>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</si>
  <si>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</si>
  <si>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</si>
  <si>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</si>
  <si>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</si>
  <si>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</si>
  <si>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</si>
  <si>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</si>
  <si>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</si>
  <si>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</si>
  <si>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</si>
  <si>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</si>
  <si>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</si>
  <si>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</si>
  <si>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</si>
  <si>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</si>
  <si>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</si>
  <si>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</si>
  <si>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</si>
  <si>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</si>
  <si>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</si>
  <si>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</si>
  <si>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</si>
  <si>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</si>
  <si>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</si>
  <si>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</si>
  <si>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</si>
  <si>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</si>
  <si>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</si>
  <si>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</si>
  <si>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</si>
  <si>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</si>
  <si>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</si>
  <si>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</si>
  <si>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</si>
  <si>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</si>
  <si>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</si>
  <si>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</si>
  <si>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</si>
  <si>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</si>
  <si>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</si>
  <si>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</si>
  <si>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</si>
  <si>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</si>
  <si>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</si>
  <si>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</si>
  <si>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</si>
  <si>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</si>
  <si>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</si>
  <si>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</si>
  <si>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</si>
  <si>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</si>
  <si>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</si>
  <si>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</si>
  <si>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</si>
  <si>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</si>
  <si>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</si>
  <si>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</si>
  <si>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</si>
  <si>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</si>
  <si>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</si>
  <si>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</si>
  <si>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</si>
  <si>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</si>
  <si>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</si>
  <si>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</si>
  <si>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</si>
  <si>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</si>
  <si>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</si>
  <si>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</si>
  <si>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</si>
  <si>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</si>
  <si>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</si>
  <si>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</si>
  <si>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</si>
  <si>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</si>
  <si>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</si>
  <si>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</si>
  <si>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</si>
  <si>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</si>
  <si>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</si>
  <si>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</si>
  <si>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</si>
  <si>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</si>
  <si>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</si>
  <si>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</si>
  <si>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</si>
  <si>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</si>
  <si>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</si>
  <si>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</si>
  <si>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</si>
  <si>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</si>
  <si>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</si>
  <si>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</si>
  <si>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</si>
  <si>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</si>
  <si>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</si>
  <si>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</si>
  <si>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</si>
  <si>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</si>
  <si>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</si>
  <si>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</si>
  <si>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</si>
  <si>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</si>
  <si>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</si>
  <si>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</si>
  <si>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</si>
  <si>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</si>
  <si>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</si>
  <si>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</si>
  <si>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</si>
  <si>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</si>
  <si>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</si>
  <si>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</si>
  <si>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</si>
  <si>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</si>
  <si>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</si>
  <si>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</si>
  <si>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</si>
  <si>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</si>
  <si>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</si>
  <si>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</si>
  <si>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</si>
  <si>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</si>
  <si>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</si>
  <si>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</si>
  <si>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</si>
  <si>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</si>
  <si>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</si>
  <si>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</si>
  <si>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</si>
  <si>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</si>
  <si>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</si>
  <si>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</si>
  <si>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</si>
  <si>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</si>
  <si>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</si>
  <si>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</si>
  <si>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</si>
  <si>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</si>
  <si>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</si>
  <si>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</si>
  <si>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</si>
  <si>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</si>
  <si>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</si>
  <si>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</si>
  <si>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</si>
  <si>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</si>
  <si>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</si>
  <si>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</si>
  <si>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</si>
  <si>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</si>
  <si>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</si>
  <si>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</si>
  <si>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</si>
  <si>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</si>
  <si>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</si>
  <si>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</si>
  <si>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</si>
  <si>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</si>
  <si>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</si>
  <si>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</si>
  <si>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</si>
  <si>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</si>
  <si>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</si>
  <si>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</si>
  <si>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</si>
  <si>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</si>
  <si>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</si>
  <si>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</si>
  <si>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</si>
  <si>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</si>
  <si>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</si>
  <si>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</si>
  <si>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</si>
  <si>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</si>
  <si>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</si>
  <si>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</si>
  <si>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</si>
  <si>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</si>
  <si>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</si>
  <si>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</si>
  <si>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</si>
  <si>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</si>
  <si>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</si>
  <si>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</si>
  <si>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</si>
  <si>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</si>
  <si>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</si>
  <si>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</si>
  <si>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</si>
  <si>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</si>
  <si>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</si>
  <si>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</si>
  <si>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</si>
  <si>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</si>
  <si>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</si>
  <si>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</si>
  <si>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</si>
  <si>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</si>
  <si>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</si>
  <si>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</si>
  <si>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</si>
  <si>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</si>
  <si>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</si>
  <si>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</si>
  <si>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</si>
  <si>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</si>
  <si>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</si>
  <si>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</si>
  <si>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</si>
  <si>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</si>
  <si>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</si>
  <si>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</si>
  <si>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</si>
  <si>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</si>
  <si>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</si>
  <si>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</si>
  <si>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</si>
  <si>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</si>
  <si>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</si>
  <si>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</si>
  <si>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</si>
  <si>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</si>
  <si>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</si>
  <si>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</si>
  <si>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</si>
  <si>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</si>
  <si>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</si>
  <si>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</si>
  <si>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</si>
  <si>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</si>
  <si>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</si>
  <si>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</si>
  <si>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</si>
  <si>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</si>
  <si>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</si>
  <si>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</si>
  <si>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</si>
  <si>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</si>
  <si>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</si>
  <si>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</si>
  <si>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</si>
  <si>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</si>
  <si>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</si>
  <si>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</si>
  <si>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</si>
  <si>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</si>
  <si>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</si>
  <si>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</si>
  <si>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</si>
  <si>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</si>
  <si>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</si>
  <si>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</si>
  <si>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</si>
  <si>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</si>
  <si>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</si>
  <si>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</si>
  <si>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</si>
  <si>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</si>
  <si>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</si>
  <si>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</si>
  <si>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</si>
  <si>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</si>
  <si>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</si>
  <si>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</si>
  <si>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</si>
  <si>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</si>
  <si>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</si>
  <si>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</si>
  <si>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</si>
  <si>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</si>
  <si>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</si>
  <si>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</si>
  <si>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</si>
  <si>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</si>
  <si>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</si>
  <si>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</si>
  <si>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</si>
  <si>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</si>
  <si>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</si>
  <si>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</si>
  <si>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</si>
  <si>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</si>
  <si>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</si>
  <si>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</si>
  <si>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</si>
  <si>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</si>
  <si>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</si>
  <si>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</si>
  <si>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</si>
  <si>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</si>
  <si>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</si>
  <si>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</si>
  <si>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</si>
  <si>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</si>
  <si>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</si>
  <si>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</si>
  <si>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</si>
  <si>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</si>
  <si>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</si>
  <si>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</si>
  <si>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</si>
  <si>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</si>
  <si>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</si>
  <si>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</si>
  <si>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</si>
  <si>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</si>
  <si>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</si>
  <si>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</si>
  <si>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</si>
  <si>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</si>
  <si>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</si>
  <si>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</si>
  <si>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</si>
  <si>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</si>
  <si>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</si>
  <si>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</si>
  <si>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</si>
  <si>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</si>
  <si>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</si>
  <si>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</si>
  <si>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</si>
  <si>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</si>
  <si>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</si>
  <si>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</si>
  <si>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</si>
  <si>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</si>
  <si>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</si>
  <si>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</si>
  <si>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</si>
  <si>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</si>
  <si>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</si>
  <si>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</si>
  <si>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</si>
  <si>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</si>
  <si>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</si>
  <si>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</si>
  <si>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</si>
  <si>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</si>
  <si>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</si>
  <si>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</si>
  <si>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</si>
  <si>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</si>
  <si>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</si>
  <si>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</si>
  <si>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</si>
  <si>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</si>
  <si>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</si>
  <si>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</si>
  <si>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</si>
  <si>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</si>
  <si>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</si>
  <si>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</si>
  <si>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</si>
  <si>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</si>
  <si>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</si>
  <si>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</si>
  <si>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</si>
  <si>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</si>
  <si>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</si>
  <si>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</si>
  <si>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</si>
  <si>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</si>
  <si>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</si>
  <si>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</si>
  <si>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</si>
  <si>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</si>
  <si>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</si>
  <si>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</si>
  <si>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</si>
  <si>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</si>
  <si>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</si>
  <si>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</si>
  <si>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</si>
  <si>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</si>
  <si>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</si>
  <si>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</si>
  <si>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</si>
  <si>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</si>
  <si>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</si>
  <si>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</si>
  <si>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</si>
  <si>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</si>
  <si>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</si>
  <si>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</si>
  <si>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</si>
  <si>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</si>
  <si>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</si>
  <si>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</si>
  <si>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</si>
  <si>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</si>
  <si>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</si>
  <si>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</si>
  <si>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</si>
  <si>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</si>
  <si>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</si>
  <si>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</si>
  <si>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</si>
  <si>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</si>
  <si>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</si>
  <si>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</si>
  <si>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</si>
  <si>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</si>
  <si>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</si>
  <si>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</si>
  <si>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</si>
  <si>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</si>
  <si>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</si>
  <si>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</si>
  <si>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</si>
  <si>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</si>
  <si>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</si>
  <si>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</si>
  <si>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</si>
  <si>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</si>
  <si>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</si>
  <si>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</si>
  <si>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</si>
  <si>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</si>
  <si>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</si>
  <si>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</si>
  <si>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</si>
  <si>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</si>
  <si>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</si>
  <si>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</si>
  <si>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</si>
  <si>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</si>
  <si>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</si>
  <si>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</si>
  <si>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</si>
  <si>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</si>
  <si>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</si>
  <si>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</si>
  <si>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</si>
  <si>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</si>
  <si>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</si>
  <si>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</si>
  <si>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</si>
  <si>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</si>
  <si>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</si>
  <si>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</si>
  <si>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</si>
  <si>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</si>
  <si>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</si>
  <si>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</si>
  <si>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</si>
  <si>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</si>
  <si>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</si>
  <si>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</si>
  <si>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</si>
  <si>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</si>
  <si>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</si>
  <si>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</si>
  <si>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</si>
  <si>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</si>
  <si>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</si>
  <si>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</si>
  <si>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</si>
  <si>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</si>
  <si>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</si>
  <si>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</si>
  <si>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</si>
  <si>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</si>
  <si>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</si>
  <si>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</si>
  <si>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</si>
  <si>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</si>
  <si>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</si>
  <si>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</si>
  <si>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</si>
  <si>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</si>
  <si>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</si>
  <si>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</si>
  <si>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</si>
  <si>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</si>
  <si>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</si>
  <si>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</si>
  <si>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</si>
  <si>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</si>
  <si>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</si>
  <si>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</si>
  <si>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</si>
  <si>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</si>
  <si>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</si>
  <si>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</si>
  <si>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</si>
  <si>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</si>
  <si>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</si>
  <si>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</si>
  <si>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</si>
  <si>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</si>
  <si>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</si>
  <si>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</si>
  <si>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</si>
  <si>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</si>
  <si>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</si>
  <si>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</si>
  <si>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</si>
  <si>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</si>
  <si>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</si>
  <si>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</si>
  <si>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</si>
  <si>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</si>
  <si>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</si>
  <si>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</si>
  <si>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</si>
  <si>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</si>
  <si>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</si>
  <si>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</si>
  <si>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</si>
  <si>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</si>
  <si>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</si>
  <si>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</si>
  <si>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</si>
  <si>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</si>
  <si>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</si>
  <si>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</si>
  <si>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</si>
  <si>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</si>
  <si>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</si>
  <si>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</si>
  <si>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</si>
  <si>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</si>
  <si>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</si>
  <si>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</si>
  <si>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</si>
  <si>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</si>
  <si>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</si>
  <si>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</si>
  <si>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</si>
  <si>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</si>
  <si>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</si>
  <si>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</si>
  <si>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</si>
  <si>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</si>
  <si>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</si>
  <si>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</si>
  <si>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</si>
  <si>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</si>
  <si>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</si>
  <si>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</si>
  <si>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</si>
  <si>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</si>
  <si>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</si>
  <si>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</si>
  <si>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</si>
  <si>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</si>
  <si>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</si>
  <si>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</si>
  <si>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</si>
  <si>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</si>
  <si>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</si>
  <si>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</si>
  <si>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</si>
  <si>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</si>
  <si>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</si>
  <si>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</si>
  <si>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</si>
  <si>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</si>
  <si>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</si>
  <si>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</si>
  <si>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</si>
  <si>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</si>
  <si>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</si>
  <si>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</si>
  <si>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</si>
  <si>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</si>
  <si>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</si>
  <si>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</si>
  <si>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</si>
  <si>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</si>
  <si>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</si>
  <si>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</si>
  <si>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</si>
  <si>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</si>
  <si>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</si>
  <si>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</si>
  <si>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</si>
  <si>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</si>
  <si>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</si>
  <si>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</si>
  <si>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</si>
  <si>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</si>
  <si>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</si>
  <si>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</si>
  <si>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</si>
  <si>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</si>
  <si>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</si>
  <si>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</si>
  <si>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</si>
  <si>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</si>
  <si>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</si>
  <si>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</si>
  <si>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</si>
  <si>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</si>
  <si>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</si>
  <si>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</si>
  <si>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</si>
  <si>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</si>
  <si>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</si>
  <si>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</si>
  <si>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</si>
  <si>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</si>
  <si>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</si>
  <si>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</si>
  <si>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</si>
  <si>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</si>
  <si>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</si>
  <si>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</si>
  <si>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</si>
  <si>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</si>
  <si>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</si>
  <si>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</si>
  <si>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</si>
  <si>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</si>
  <si>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</si>
  <si>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</si>
  <si>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</si>
  <si>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</si>
  <si>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</si>
  <si>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</si>
  <si>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</si>
  <si>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</si>
  <si>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</si>
  <si>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</si>
  <si>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</si>
  <si>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</si>
  <si>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</si>
  <si>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</si>
  <si>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</si>
  <si>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</si>
  <si>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</si>
  <si>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</si>
  <si>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</si>
  <si>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</si>
  <si>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</si>
  <si>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</si>
  <si>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</si>
  <si>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</si>
  <si>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</si>
  <si>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</si>
  <si>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</si>
  <si>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</si>
  <si>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</si>
  <si>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</si>
  <si>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</si>
  <si>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</si>
  <si>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</si>
  <si>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</si>
  <si>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</si>
  <si>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</si>
  <si>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</si>
  <si>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</si>
  <si>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</si>
  <si>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</si>
  <si>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</si>
  <si>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</si>
  <si>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</si>
  <si>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</si>
  <si>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</si>
  <si>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</si>
  <si>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</si>
  <si>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</si>
  <si>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</si>
  <si>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</si>
  <si>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</si>
  <si>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</si>
  <si>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</si>
  <si>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</si>
  <si>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</si>
  <si>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</si>
  <si>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</si>
  <si>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</si>
  <si>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</si>
  <si>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</si>
  <si>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</si>
  <si>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</si>
  <si>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</si>
  <si>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</si>
  <si>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</si>
  <si>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</si>
  <si>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</si>
  <si>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</si>
  <si>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</si>
  <si>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</si>
  <si>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</si>
  <si>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</si>
  <si>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</si>
  <si>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</si>
  <si>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</si>
  <si>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</si>
  <si>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</si>
  <si>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</si>
  <si>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</si>
  <si>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</si>
  <si>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</si>
  <si>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</si>
  <si>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</si>
  <si>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</si>
  <si>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</si>
  <si>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</si>
  <si>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</si>
  <si>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</si>
  <si>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</si>
  <si>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</si>
  <si>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</si>
  <si>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</si>
  <si>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</si>
  <si>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</si>
  <si>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</si>
  <si>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</si>
  <si>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</si>
  <si>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</si>
  <si>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</si>
  <si>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</si>
  <si>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</si>
  <si>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</si>
  <si>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</si>
  <si>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</si>
  <si>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</si>
  <si>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</si>
  <si>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</si>
  <si>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</si>
  <si>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</si>
  <si>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</si>
  <si>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</si>
  <si>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</si>
  <si>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</si>
  <si>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</si>
  <si>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</si>
  <si>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</si>
  <si>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</si>
  <si>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</si>
  <si>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</si>
  <si>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</si>
  <si>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</si>
  <si>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</si>
  <si>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</si>
  <si>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</si>
  <si>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</si>
  <si>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</si>
  <si>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</si>
  <si>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</si>
  <si>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</si>
  <si>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</si>
  <si>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</si>
  <si>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</si>
  <si>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</si>
  <si>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</si>
  <si>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</si>
  <si>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</si>
  <si>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</si>
  <si>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</si>
  <si>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</si>
  <si>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</si>
  <si>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</si>
  <si>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</si>
  <si>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</si>
  <si>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</si>
  <si>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</si>
  <si>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</si>
  <si>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</si>
  <si>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</si>
  <si>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</si>
  <si>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</si>
  <si>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</si>
  <si>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</si>
  <si>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</si>
  <si>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</si>
  <si>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</si>
  <si>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</si>
  <si>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</si>
  <si>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</si>
  <si>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</si>
  <si>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</si>
  <si>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</si>
  <si>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</si>
  <si>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</si>
  <si>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</si>
  <si>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</si>
  <si>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</si>
  <si>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</si>
  <si>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</si>
  <si>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</si>
  <si>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</si>
  <si>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</si>
  <si>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</si>
  <si>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</si>
  <si>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</si>
  <si>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</si>
  <si>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</si>
  <si>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</si>
  <si>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</si>
  <si>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</si>
  <si>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</si>
  <si>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</si>
  <si>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</si>
  <si>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</si>
  <si>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</si>
  <si>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</si>
  <si>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</si>
  <si>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</si>
  <si>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</si>
  <si>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</si>
  <si>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</si>
  <si>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</si>
  <si>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</si>
  <si>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</si>
  <si>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</si>
  <si>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</si>
  <si>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</si>
  <si>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</si>
  <si>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</si>
  <si>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</si>
  <si>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</si>
  <si>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</si>
  <si>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</si>
  <si>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</si>
  <si>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</si>
  <si>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</si>
  <si>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</si>
  <si>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</si>
  <si>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</si>
  <si>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</si>
  <si>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</si>
  <si>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</si>
  <si>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</si>
  <si>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</si>
  <si>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</si>
  <si>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</si>
  <si>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</si>
  <si>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</si>
  <si>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</si>
  <si>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</si>
  <si>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</si>
  <si>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</si>
  <si>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</si>
  <si>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</si>
  <si>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</si>
  <si>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</si>
  <si>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</si>
  <si>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</si>
  <si>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</si>
  <si>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</si>
  <si>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</si>
  <si>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</si>
  <si>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</si>
  <si>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</si>
  <si>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</si>
  <si>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</si>
  <si>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</si>
  <si>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</si>
  <si>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</si>
  <si>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</si>
  <si>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</si>
  <si>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</si>
  <si>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</si>
  <si>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</si>
  <si>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</si>
  <si>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</si>
  <si>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</si>
  <si>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</si>
  <si>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</si>
  <si>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</si>
  <si>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</si>
  <si>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</si>
  <si>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</si>
  <si>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</si>
  <si>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</si>
  <si>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</si>
  <si>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</si>
  <si>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</si>
  <si>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</si>
  <si>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</si>
  <si>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</si>
  <si>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</si>
  <si>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</si>
  <si>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</si>
  <si>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</si>
  <si>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</si>
  <si>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</si>
  <si>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</si>
  <si>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</si>
  <si>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</si>
  <si>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</si>
  <si>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</si>
  <si>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</si>
  <si>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</si>
  <si>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</si>
  <si>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</si>
  <si>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</si>
  <si>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</si>
  <si>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</si>
  <si>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</si>
  <si>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</si>
  <si>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</si>
  <si>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</si>
  <si>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</si>
  <si>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</si>
  <si>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</si>
  <si>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</si>
  <si>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</si>
  <si>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</si>
  <si>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</si>
  <si>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</si>
  <si>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</si>
  <si>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</si>
  <si>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</si>
  <si>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</si>
  <si>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</si>
  <si>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</si>
  <si>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</si>
  <si>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</si>
  <si>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</si>
  <si>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</si>
  <si>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</si>
  <si>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</si>
  <si>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</si>
  <si>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</si>
  <si>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</si>
  <si>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</si>
  <si>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</si>
  <si>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</si>
  <si>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</si>
  <si>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</si>
  <si>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</si>
  <si>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</si>
  <si>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</si>
  <si>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</si>
  <si>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</si>
  <si>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</si>
  <si>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</si>
  <si>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</si>
  <si>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</si>
  <si>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</si>
  <si>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</si>
  <si>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</si>
  <si>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</si>
  <si>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</si>
  <si>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</si>
  <si>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</si>
  <si>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</si>
  <si>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</si>
  <si>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</si>
  <si>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</si>
  <si>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</si>
  <si>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</si>
  <si>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</si>
  <si>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</si>
  <si>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</si>
  <si>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</si>
  <si>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</si>
  <si>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</si>
  <si>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</si>
  <si>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</si>
  <si>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</si>
  <si>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</si>
  <si>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</si>
  <si>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</si>
  <si>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</si>
  <si>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</si>
  <si>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</si>
  <si>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</si>
  <si>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</si>
  <si>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</si>
  <si>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</si>
  <si>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</si>
  <si>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</si>
  <si>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</si>
  <si>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</si>
  <si>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</si>
  <si>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</si>
  <si>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</si>
  <si>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</si>
  <si>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</si>
  <si>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</si>
  <si>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</si>
  <si>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</si>
  <si>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</si>
  <si>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</si>
  <si>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</si>
  <si>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</si>
  <si>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</si>
  <si>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</si>
  <si>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</si>
  <si>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</si>
  <si>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</si>
  <si>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</si>
  <si>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</si>
  <si>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</si>
  <si>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</si>
  <si>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</si>
  <si>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</si>
  <si>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</si>
  <si>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</si>
  <si>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</si>
  <si>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</si>
  <si>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</si>
  <si>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</si>
  <si>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</si>
  <si>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</si>
  <si>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</si>
  <si>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</si>
  <si>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</si>
  <si>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</si>
  <si>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</si>
  <si>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</si>
  <si>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</si>
  <si>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</si>
  <si>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</si>
  <si>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</si>
  <si>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</si>
  <si>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</si>
  <si>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</si>
  <si>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</si>
  <si>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</si>
  <si>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</si>
  <si>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</si>
  <si>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</si>
  <si>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</si>
  <si>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</si>
  <si>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</si>
  <si>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</si>
  <si>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</si>
  <si>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</si>
  <si>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</si>
  <si>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</si>
  <si>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</si>
  <si>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</si>
  <si>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</si>
  <si>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</si>
  <si>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</si>
  <si>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</si>
  <si>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</si>
  <si>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</si>
  <si>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</si>
  <si>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</si>
  <si>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</si>
  <si>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</si>
  <si>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</si>
  <si>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</si>
  <si>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</si>
  <si>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</si>
  <si>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</si>
  <si>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</si>
  <si>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</si>
  <si>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</si>
  <si>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</si>
  <si>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</si>
  <si>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</si>
  <si>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</si>
  <si>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</si>
  <si>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</si>
  <si>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</si>
  <si>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</si>
  <si>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</si>
  <si>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</si>
  <si>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</si>
  <si>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</si>
  <si>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</si>
  <si>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</si>
  <si>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</si>
  <si>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</si>
  <si>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</si>
  <si>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</si>
  <si>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</si>
  <si>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</si>
  <si>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</si>
  <si>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</si>
  <si>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</si>
  <si>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</si>
  <si>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</si>
  <si>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</si>
  <si>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</si>
  <si>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</si>
  <si>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</si>
  <si>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</si>
  <si>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</si>
  <si>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</si>
  <si>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</si>
  <si>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</si>
  <si>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</si>
  <si>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</si>
  <si>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</si>
  <si>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</si>
  <si>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</si>
  <si>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</si>
  <si>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</si>
  <si>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</si>
  <si>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</si>
  <si>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</si>
  <si>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</si>
  <si>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</si>
  <si>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</si>
  <si>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</si>
  <si>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</si>
  <si>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</si>
  <si>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</si>
  <si>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</si>
  <si>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</si>
  <si>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</si>
  <si>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</si>
  <si>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</si>
  <si>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</si>
  <si>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</si>
  <si>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</si>
  <si>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</si>
  <si>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</si>
  <si>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</si>
  <si>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</si>
  <si>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</si>
  <si>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</si>
  <si>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</si>
  <si>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</si>
  <si>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</si>
  <si>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</si>
  <si>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</si>
  <si>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</si>
  <si>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</si>
  <si>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</si>
  <si>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</si>
  <si>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</si>
  <si>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</si>
  <si>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</si>
  <si>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</si>
  <si>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</si>
  <si>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</si>
  <si>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</si>
  <si>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</si>
  <si>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</si>
  <si>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</si>
  <si>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</si>
  <si>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</si>
  <si>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</si>
  <si>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</si>
  <si>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</si>
  <si>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</si>
  <si>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</si>
  <si>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</si>
  <si>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</si>
  <si>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</si>
  <si>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</si>
  <si>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</si>
  <si>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</si>
  <si>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</si>
  <si>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</si>
  <si>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</si>
  <si>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</si>
  <si>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</si>
  <si>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</si>
  <si>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</si>
  <si>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</si>
  <si>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</si>
  <si>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</si>
  <si>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</si>
  <si>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</si>
  <si>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</si>
  <si>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</si>
  <si>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</si>
  <si>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</si>
  <si>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</si>
  <si>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</si>
  <si>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</si>
  <si>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</si>
  <si>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</si>
  <si>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</si>
  <si>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</si>
  <si>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</si>
  <si>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</si>
  <si>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</si>
  <si>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</si>
  <si>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</si>
  <si>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</si>
  <si>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</si>
  <si>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</si>
  <si>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</si>
  <si>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</si>
  <si>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</si>
  <si>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</si>
  <si>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</si>
  <si>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</si>
  <si>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</si>
  <si>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</si>
  <si>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</si>
  <si>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</si>
  <si>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</si>
  <si>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</si>
  <si>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</si>
  <si>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</si>
  <si>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</si>
  <si>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</si>
  <si>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</si>
  <si>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</si>
  <si>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</si>
  <si>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</si>
  <si>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</si>
  <si>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</si>
  <si>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</si>
  <si>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</si>
  <si>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</si>
  <si>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</si>
  <si>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</si>
  <si>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</si>
  <si>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</si>
  <si>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</si>
  <si>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</si>
  <si>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</si>
  <si>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</si>
  <si>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</si>
  <si>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</si>
  <si>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</si>
  <si>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</si>
  <si>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</si>
  <si>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</si>
  <si>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</si>
  <si>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</si>
  <si>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</si>
  <si>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</si>
  <si>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</si>
  <si>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</si>
  <si>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</si>
  <si>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</si>
  <si>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</si>
  <si>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</si>
  <si>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</si>
  <si>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</si>
  <si>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</si>
  <si>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</si>
  <si>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</si>
  <si>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</si>
  <si>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</si>
  <si>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</si>
  <si>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</si>
  <si>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</si>
  <si>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</si>
  <si>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</si>
  <si>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</si>
  <si>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</si>
  <si>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</si>
  <si>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</si>
  <si>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</si>
  <si>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</si>
  <si>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</si>
  <si>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</si>
  <si>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</si>
  <si>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</si>
  <si>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</si>
  <si>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</si>
  <si>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</si>
  <si>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</si>
  <si>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</si>
  <si>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</si>
  <si>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</si>
  <si>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</si>
  <si>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</si>
  <si>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</si>
  <si>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</si>
  <si>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</si>
  <si>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</si>
  <si>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</si>
  <si>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</si>
  <si>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</si>
  <si>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</si>
  <si>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</si>
  <si>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</si>
  <si>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</si>
  <si>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</si>
  <si>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</si>
  <si>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</si>
  <si>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</si>
  <si>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</si>
  <si>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</si>
  <si>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</si>
  <si>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</si>
  <si>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</si>
  <si>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</si>
  <si>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</si>
  <si>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</si>
  <si>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</si>
  <si>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</si>
  <si>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</si>
  <si>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</si>
  <si>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</si>
  <si>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</si>
  <si>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</si>
  <si>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</si>
  <si>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</si>
  <si>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</si>
  <si>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</si>
  <si>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</si>
  <si>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</si>
  <si>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</si>
  <si>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</si>
  <si>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</si>
  <si>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</si>
  <si>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</si>
  <si>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</si>
  <si>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</si>
  <si>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</si>
  <si>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</si>
  <si>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</si>
  <si>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</si>
  <si>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</si>
  <si>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</si>
  <si>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</si>
  <si>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</si>
  <si>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</si>
  <si>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</si>
  <si>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</si>
  <si>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</si>
  <si>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</si>
  <si>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</si>
  <si>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</si>
  <si>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</si>
  <si>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</si>
  <si>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</si>
  <si>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</si>
  <si>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</si>
  <si>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</si>
  <si>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</si>
  <si>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</si>
  <si>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</si>
  <si>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</si>
  <si>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</si>
  <si>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</si>
  <si>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</si>
  <si>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</si>
  <si>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</si>
  <si>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</si>
  <si>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</si>
  <si>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</si>
  <si>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</si>
  <si>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</si>
  <si>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</si>
  <si>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</si>
  <si>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</si>
  <si>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</si>
  <si>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</si>
  <si>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</si>
  <si>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</si>
  <si>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</si>
  <si>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</si>
  <si>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</si>
  <si>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</si>
  <si>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</si>
  <si>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</si>
  <si>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</si>
  <si>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</si>
  <si>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</si>
  <si>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</si>
  <si>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</si>
  <si>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</si>
  <si>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</si>
  <si>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</si>
  <si>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</si>
  <si>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</si>
  <si>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</si>
  <si>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</si>
  <si>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</si>
  <si>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</si>
  <si>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</si>
  <si>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</si>
  <si>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</si>
  <si>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</si>
  <si>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</si>
  <si>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</si>
  <si>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</si>
  <si>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</si>
  <si>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</si>
  <si>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</si>
  <si>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</si>
  <si>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</si>
  <si>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</si>
  <si>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</si>
  <si>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</si>
  <si>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</si>
  <si>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</si>
  <si>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</si>
  <si>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</si>
  <si>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</si>
  <si>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</si>
  <si>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</si>
  <si>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</si>
  <si>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</si>
  <si>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</si>
  <si>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</si>
  <si>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</si>
  <si>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</si>
  <si>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</si>
  <si>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</si>
  <si>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</si>
  <si>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</si>
  <si>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</si>
  <si>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</si>
  <si>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</si>
  <si>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</si>
  <si>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</si>
  <si>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</si>
  <si>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</si>
  <si>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</si>
  <si>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</si>
  <si>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</si>
  <si>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</si>
  <si>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</si>
  <si>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</si>
  <si>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</si>
  <si>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</si>
  <si>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</si>
  <si>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</si>
  <si>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</si>
  <si>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</si>
  <si>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</si>
  <si>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</si>
  <si>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</si>
  <si>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</si>
  <si>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</si>
  <si>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</si>
  <si>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</si>
  <si>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</si>
  <si>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</si>
  <si>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</si>
  <si>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</si>
  <si>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</si>
  <si>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</si>
  <si>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</si>
  <si>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</si>
  <si>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</si>
  <si>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</si>
  <si>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</si>
  <si>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</si>
  <si>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</si>
  <si>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</si>
  <si>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</si>
  <si>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</si>
  <si>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</si>
  <si>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</si>
  <si>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</si>
  <si>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</si>
  <si>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</si>
  <si>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</si>
  <si>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</si>
  <si>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</si>
  <si>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</si>
  <si>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</si>
  <si>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</si>
  <si>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</si>
  <si>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</si>
  <si>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</si>
  <si>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</si>
  <si>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</si>
  <si>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</si>
  <si>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</si>
  <si>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</si>
  <si>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</si>
  <si>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</si>
  <si>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</si>
  <si>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</si>
  <si>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</si>
  <si>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</si>
  <si>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</si>
  <si>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</si>
  <si>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</si>
  <si>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</si>
  <si>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</si>
  <si>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</si>
  <si>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</si>
  <si>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</si>
  <si>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</si>
  <si>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</si>
  <si>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</si>
  <si>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</si>
  <si>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</si>
  <si>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</si>
  <si>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</si>
  <si>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</si>
  <si>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</si>
  <si>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</si>
  <si>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</si>
  <si>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</si>
  <si>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</si>
  <si>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</si>
  <si>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</si>
  <si>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</si>
  <si>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</si>
  <si>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</si>
  <si>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</si>
  <si>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</si>
  <si>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</si>
  <si>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</si>
  <si>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</si>
  <si>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</si>
  <si>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</si>
  <si>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</si>
  <si>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</si>
  <si>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</si>
  <si>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</si>
  <si>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</si>
  <si>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</si>
  <si>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</si>
  <si>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</si>
  <si>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</si>
  <si>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</si>
  <si>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</si>
  <si>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</si>
  <si>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</si>
  <si>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</si>
  <si>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</si>
  <si>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</si>
  <si>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</si>
  <si>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</si>
  <si>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</si>
  <si>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</si>
  <si>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</si>
  <si>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</si>
  <si>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</si>
  <si>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</si>
  <si>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</si>
  <si>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</si>
  <si>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</si>
  <si>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</si>
  <si>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</si>
  <si>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</si>
  <si>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</si>
  <si>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</si>
  <si>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</si>
  <si>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</si>
  <si>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</si>
  <si>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</si>
  <si>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</si>
  <si>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</si>
  <si>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</si>
  <si>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</si>
  <si>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</si>
  <si>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</si>
  <si>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</si>
  <si>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</si>
  <si>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</si>
  <si>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</si>
  <si>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</si>
  <si>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</si>
  <si>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</si>
  <si>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</si>
  <si>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</si>
  <si>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</si>
  <si>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</si>
  <si>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</si>
  <si>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</si>
  <si>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</si>
  <si>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</si>
  <si>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</si>
  <si>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</si>
  <si>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</si>
  <si>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</si>
  <si>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</si>
  <si>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</si>
  <si>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</si>
  <si>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</si>
  <si>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</si>
  <si>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</si>
  <si>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</si>
  <si>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</si>
  <si>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</si>
  <si>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</si>
  <si>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</si>
  <si>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</si>
  <si>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</si>
  <si>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</si>
  <si>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</si>
  <si>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</si>
  <si>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</si>
  <si>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</si>
  <si>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</si>
  <si>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</si>
  <si>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</si>
  <si>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</si>
  <si>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</si>
  <si>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</si>
  <si>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</si>
  <si>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</si>
  <si>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</si>
  <si>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</si>
  <si>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</si>
  <si>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</si>
  <si>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</si>
  <si>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</si>
  <si>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</si>
  <si>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</si>
  <si>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</si>
  <si>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</si>
  <si>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</si>
  <si>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</si>
  <si>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</si>
  <si>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</si>
  <si>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</si>
  <si>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</si>
  <si>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</si>
  <si>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</si>
  <si>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</si>
  <si>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</si>
  <si>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</si>
  <si>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</si>
  <si>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</si>
  <si>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</si>
  <si>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</si>
  <si>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</si>
  <si>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</si>
  <si>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</si>
  <si>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</si>
  <si>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</si>
  <si>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</si>
  <si>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</si>
  <si>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</si>
  <si>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</si>
  <si>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</si>
  <si>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</si>
  <si>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</si>
  <si>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</si>
  <si>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</si>
  <si>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</si>
  <si>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</si>
  <si>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</si>
  <si>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</si>
  <si>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</si>
  <si>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</si>
  <si>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</si>
  <si>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</si>
  <si>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</si>
  <si>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</si>
  <si>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</si>
  <si>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</si>
  <si>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</si>
  <si>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</si>
  <si>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</si>
  <si>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</si>
  <si>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</si>
  <si>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</si>
  <si>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</si>
  <si>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</si>
  <si>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</si>
  <si>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</si>
  <si>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</si>
  <si>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</si>
  <si>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</si>
  <si>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</si>
  <si>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</si>
  <si>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</si>
  <si>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</si>
  <si>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</si>
  <si>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</si>
  <si>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</si>
  <si>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</si>
  <si>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</si>
  <si>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</si>
  <si>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</si>
  <si>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</si>
  <si>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</si>
  <si>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</si>
  <si>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</si>
  <si>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</si>
  <si>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</si>
  <si>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</si>
  <si>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</si>
  <si>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</si>
  <si>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</si>
  <si>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</si>
  <si>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</si>
  <si>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</si>
  <si>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</si>
  <si>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</si>
  <si>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</si>
  <si>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</si>
  <si>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</si>
  <si>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</si>
  <si>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</si>
  <si>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</si>
  <si>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</si>
  <si>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</si>
  <si>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</si>
  <si>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</si>
  <si>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</si>
  <si>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</si>
  <si>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</si>
  <si>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</si>
  <si>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</si>
  <si>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</si>
  <si>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</si>
  <si>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</si>
  <si>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</si>
  <si>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</si>
  <si>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</si>
  <si>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</si>
  <si>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</si>
  <si>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</si>
  <si>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</si>
  <si>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</si>
  <si>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</si>
  <si>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</si>
  <si>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</si>
  <si>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</si>
  <si>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</si>
  <si>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</si>
  <si>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</si>
  <si>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</si>
  <si>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</si>
  <si>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</si>
  <si>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</si>
  <si>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</si>
  <si>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</si>
  <si>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</si>
  <si>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</si>
  <si>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</si>
  <si>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</si>
  <si>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</si>
  <si>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</si>
  <si>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</si>
  <si>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</si>
  <si>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</si>
  <si>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</si>
  <si>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</si>
  <si>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</si>
  <si>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</si>
  <si>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</si>
  <si>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</si>
  <si>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</si>
  <si>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</si>
  <si>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</si>
  <si>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</si>
  <si>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</si>
  <si>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</si>
  <si>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</si>
  <si>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</si>
  <si>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</si>
  <si>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</si>
  <si>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</si>
  <si>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</si>
  <si>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</si>
  <si>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</si>
  <si>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</si>
  <si>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</si>
  <si>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</si>
  <si>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</si>
  <si>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</si>
  <si>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</si>
  <si>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</si>
  <si>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</si>
  <si>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</si>
  <si>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</si>
  <si>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</si>
  <si>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</si>
  <si>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</si>
  <si>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</si>
  <si>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</si>
  <si>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</si>
  <si>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</si>
  <si>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</si>
  <si>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</si>
  <si>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</si>
  <si>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</si>
  <si>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</si>
  <si>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</si>
  <si>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</si>
  <si>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</si>
  <si>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</si>
  <si>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</si>
  <si>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</si>
  <si>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</si>
  <si>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</si>
  <si>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</si>
  <si>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</si>
  <si>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</si>
  <si>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</si>
  <si>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</si>
  <si>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</si>
  <si>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</si>
  <si>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</si>
  <si>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</si>
  <si>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</si>
  <si>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</si>
  <si>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</si>
  <si>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</si>
  <si>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</si>
  <si>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</si>
  <si>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</si>
  <si>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</si>
  <si>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</si>
  <si>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</si>
  <si>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</si>
  <si>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</si>
  <si>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</si>
  <si>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</si>
  <si>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</si>
  <si>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</si>
  <si>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</si>
  <si>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</si>
  <si>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</si>
  <si>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</si>
  <si>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</si>
  <si>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</si>
  <si>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</si>
  <si>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</si>
  <si>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</si>
  <si>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</si>
  <si>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</si>
  <si>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</si>
  <si>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</si>
  <si>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</si>
  <si>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</si>
  <si>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</si>
  <si>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</si>
  <si>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</si>
  <si>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</si>
  <si>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</si>
  <si>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</si>
  <si>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</si>
  <si>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</si>
  <si>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</si>
  <si>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</si>
  <si>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</si>
  <si>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</si>
  <si>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</si>
  <si>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</si>
  <si>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</si>
  <si>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</si>
  <si>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</si>
  <si>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</si>
  <si>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</si>
  <si>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</si>
  <si>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</si>
  <si>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</si>
  <si>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</si>
  <si>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</si>
  <si>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</si>
  <si>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</si>
  <si>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</si>
  <si>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</si>
  <si>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</si>
  <si>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</si>
  <si>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</si>
  <si>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</si>
  <si>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</si>
  <si>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</si>
  <si>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</si>
  <si>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</si>
  <si>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</si>
  <si>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</si>
  <si>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</si>
  <si>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</si>
  <si>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</si>
  <si>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</si>
  <si>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</si>
  <si>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</si>
  <si>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</si>
  <si>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</si>
  <si>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</si>
  <si>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</si>
  <si>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</si>
  <si>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</si>
  <si>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</si>
  <si>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</si>
  <si>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</si>
  <si>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</si>
  <si>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</si>
  <si>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</si>
  <si>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</si>
  <si>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</si>
  <si>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</si>
  <si>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</si>
  <si>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</si>
  <si>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</si>
  <si>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</si>
  <si>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</si>
  <si>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</si>
  <si>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</si>
  <si>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</si>
  <si>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</si>
  <si>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</si>
  <si>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</si>
  <si>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</si>
  <si>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</si>
  <si>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</si>
  <si>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</si>
  <si>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</si>
  <si>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</si>
  <si>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</si>
  <si>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</si>
  <si>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</si>
  <si>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</si>
  <si>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</si>
  <si>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</si>
  <si>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</si>
  <si>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</si>
  <si>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</si>
  <si>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</si>
  <si>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</si>
  <si>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</si>
  <si>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</si>
  <si>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</si>
  <si>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</si>
  <si>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</si>
  <si>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</si>
  <si>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</si>
  <si>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</si>
  <si>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</si>
  <si>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</si>
  <si>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</si>
  <si>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</si>
  <si>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</si>
  <si>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</si>
  <si>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</si>
  <si>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</si>
  <si>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</si>
  <si>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</si>
  <si>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</si>
  <si>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</si>
  <si>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</si>
  <si>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</si>
  <si>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</si>
  <si>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</si>
  <si>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</si>
  <si>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</si>
  <si>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</si>
  <si>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</si>
  <si>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</si>
  <si>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</si>
  <si>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</si>
  <si>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</si>
  <si>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</si>
  <si>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</si>
  <si>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</si>
  <si>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</si>
  <si>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</si>
  <si>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</si>
  <si>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</si>
  <si>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</si>
  <si>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</si>
  <si>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</si>
  <si>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</si>
  <si>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</si>
  <si>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</si>
  <si>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</si>
  <si>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</si>
  <si>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</si>
  <si>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</si>
  <si>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</si>
  <si>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</si>
  <si>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</si>
  <si>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</si>
  <si>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</si>
  <si>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</si>
  <si>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</si>
  <si>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</si>
  <si>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</si>
  <si>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</si>
  <si>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</si>
  <si>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</si>
  <si>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</si>
  <si>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</si>
  <si>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</si>
  <si>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</si>
  <si>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</si>
  <si>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</si>
  <si>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</si>
  <si>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</si>
  <si>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</si>
  <si>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</si>
  <si>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</si>
  <si>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</si>
  <si>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</si>
  <si>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</si>
  <si>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</si>
  <si>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</si>
  <si>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</si>
  <si>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</si>
  <si>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</si>
  <si>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</si>
  <si>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</si>
  <si>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</si>
  <si>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</si>
  <si>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</si>
  <si>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</si>
  <si>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</si>
  <si>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</si>
  <si>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</si>
  <si>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</si>
  <si>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</si>
  <si>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</si>
  <si>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</si>
  <si>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</si>
  <si>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</si>
  <si>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</si>
  <si>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</si>
  <si>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</si>
  <si>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</si>
  <si>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</si>
  <si>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</si>
  <si>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</si>
  <si>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</si>
  <si>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</si>
  <si>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</si>
  <si>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</si>
  <si>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</si>
  <si>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</si>
  <si>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</si>
  <si>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</si>
  <si>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</si>
  <si>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</si>
  <si>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</si>
  <si>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</si>
  <si>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</si>
  <si>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</si>
  <si>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</si>
  <si>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</si>
  <si>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</si>
  <si>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</si>
  <si>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</si>
  <si>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</si>
  <si>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</si>
  <si>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</si>
  <si>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</si>
  <si>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</si>
  <si>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</si>
  <si>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</si>
  <si>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</si>
  <si>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</si>
  <si>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</si>
  <si>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</si>
  <si>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</si>
  <si>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</si>
  <si>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</si>
  <si>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</si>
  <si>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</si>
  <si>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</si>
  <si>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</si>
  <si>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</si>
  <si>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</si>
  <si>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</si>
  <si>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</si>
  <si>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</si>
  <si>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</si>
  <si>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</si>
  <si>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</si>
  <si>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</si>
  <si>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</si>
  <si>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</si>
  <si>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</si>
  <si>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</si>
  <si>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</si>
  <si>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</si>
  <si>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</si>
  <si>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</si>
  <si>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</si>
  <si>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</si>
  <si>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</si>
  <si>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</si>
  <si>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</si>
  <si>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</si>
  <si>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</si>
  <si>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</si>
  <si>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</si>
  <si>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</si>
  <si>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</si>
  <si>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</si>
  <si>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</si>
  <si>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</si>
  <si>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</si>
  <si>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</si>
  <si>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</si>
  <si>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</si>
  <si>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</si>
  <si>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</si>
  <si>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</si>
  <si>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</si>
  <si>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</si>
  <si>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</si>
  <si>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</si>
  <si>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</si>
  <si>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</si>
  <si>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</si>
  <si>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</si>
  <si>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</si>
  <si>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</si>
  <si>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</si>
  <si>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</si>
  <si>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</si>
  <si>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</si>
  <si>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</si>
  <si>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</si>
  <si>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</si>
  <si>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</si>
  <si>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</si>
  <si>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</si>
  <si>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</si>
  <si>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</si>
  <si>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</si>
  <si>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</si>
  <si>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</si>
  <si>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</si>
  <si>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</si>
  <si>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</si>
  <si>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</si>
  <si>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</si>
  <si>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</si>
  <si>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</si>
  <si>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</si>
  <si>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</si>
  <si>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</si>
  <si>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</si>
  <si>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</si>
  <si>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</si>
  <si>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</si>
  <si>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</si>
  <si>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</si>
  <si>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</si>
  <si>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</si>
  <si>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</si>
  <si>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</si>
  <si>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</si>
  <si>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</si>
  <si>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</si>
  <si>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</si>
  <si>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</si>
  <si>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</si>
  <si>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</si>
  <si>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</si>
  <si>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</si>
  <si>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</si>
  <si>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</si>
  <si>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</si>
  <si>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</si>
  <si>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</si>
  <si>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</si>
  <si>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</si>
  <si>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</si>
  <si>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</si>
  <si>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</si>
  <si>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</si>
  <si>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</si>
  <si>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</si>
  <si>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</si>
  <si>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</si>
  <si>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</si>
  <si>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</si>
  <si>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</si>
  <si>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</si>
  <si>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</si>
  <si>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</si>
  <si>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</si>
  <si>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</si>
  <si>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</si>
  <si>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</si>
  <si>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</si>
  <si>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</si>
  <si>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</si>
  <si>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</si>
  <si>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</si>
  <si>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</si>
  <si>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</si>
  <si>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</si>
  <si>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</si>
  <si>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</si>
  <si>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</si>
  <si>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</si>
  <si>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</si>
  <si>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</si>
  <si>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</si>
  <si>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</si>
  <si>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</si>
  <si>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</si>
  <si>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</si>
  <si>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</si>
  <si>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</si>
  <si>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</si>
  <si>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</si>
  <si>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</si>
  <si>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</si>
  <si>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</si>
  <si>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</si>
  <si>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</si>
  <si>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</si>
  <si>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</si>
  <si>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</si>
  <si>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</si>
  <si>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</si>
  <si>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</si>
  <si>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</si>
  <si>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</si>
  <si>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</si>
  <si>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</si>
  <si>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</si>
  <si>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</si>
  <si>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</si>
  <si>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</si>
  <si>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</si>
  <si>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</si>
  <si>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</si>
  <si>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</si>
  <si>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</si>
  <si>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</si>
  <si>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</si>
  <si>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</si>
  <si>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</si>
  <si>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</si>
  <si>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</si>
  <si>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</si>
  <si>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</si>
  <si>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</si>
  <si>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</si>
  <si>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</si>
  <si>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</si>
  <si>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</si>
  <si>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</si>
  <si>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</si>
  <si>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</si>
  <si>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</si>
  <si>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</si>
  <si>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</si>
  <si>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</si>
  <si>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</si>
  <si>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</si>
  <si>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</si>
  <si>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</si>
  <si>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</si>
  <si>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</si>
  <si>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</si>
  <si>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</si>
  <si>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</si>
  <si>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</si>
  <si>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</si>
  <si>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</si>
  <si>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</si>
  <si>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</si>
  <si>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</si>
  <si>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</si>
  <si>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</si>
  <si>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</si>
  <si>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</si>
  <si>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</si>
  <si>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</si>
  <si>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</si>
  <si>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</si>
  <si>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</si>
  <si>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</si>
  <si>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</si>
  <si>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</si>
  <si>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</si>
  <si>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</si>
  <si>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</si>
  <si>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</si>
  <si>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</si>
  <si>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</si>
  <si>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</si>
  <si>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</si>
  <si>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</si>
  <si>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</si>
  <si>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</si>
  <si>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</si>
  <si>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</si>
  <si>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</si>
  <si>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</si>
  <si>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</si>
  <si>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</si>
  <si>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</si>
  <si>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</si>
  <si>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</si>
  <si>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</si>
  <si>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</si>
  <si>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</si>
  <si>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</si>
  <si>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</si>
  <si>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</si>
  <si>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</si>
  <si>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</si>
  <si>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</si>
  <si>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</si>
  <si>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</si>
  <si>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</si>
  <si>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</si>
  <si>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</si>
  <si>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</si>
  <si>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</si>
  <si>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</si>
  <si>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</si>
  <si>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</si>
  <si>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</si>
  <si>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</si>
  <si>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</si>
  <si>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</si>
  <si>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</si>
  <si>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</si>
  <si>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</si>
  <si>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</si>
  <si>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</si>
  <si>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</si>
  <si>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</si>
  <si>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</si>
  <si>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</si>
  <si>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</si>
  <si>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</si>
  <si>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</si>
  <si>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</si>
  <si>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</si>
  <si>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</si>
  <si>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</si>
  <si>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</si>
  <si>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</si>
  <si>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</si>
  <si>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</si>
  <si>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</si>
  <si>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</si>
  <si>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</si>
  <si>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</si>
  <si>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</si>
  <si>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</si>
  <si>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</si>
  <si>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</si>
  <si>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</si>
  <si>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</si>
  <si>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</si>
  <si>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</si>
  <si>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</si>
  <si>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</si>
  <si>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</si>
  <si>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</si>
  <si>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</si>
  <si>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</si>
  <si>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</si>
  <si>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</si>
  <si>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</si>
  <si>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</si>
  <si>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</si>
  <si>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</si>
  <si>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</si>
  <si>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</si>
  <si>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</si>
  <si>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</si>
  <si>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</si>
  <si>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</si>
  <si>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</si>
  <si>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</si>
  <si>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PCM-20251004-00001957</t>
  </si>
  <si>
    <t>Team at gate now and trying for access</t>
  </si>
  <si>
    <t>PCM-20251004-00002050</t>
  </si>
  <si>
    <t>team on way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</si>
  <si>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</si>
  <si>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</si>
  <si>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</si>
  <si>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</si>
  <si>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</si>
  <si>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</si>
  <si>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</si>
  <si>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</si>
  <si>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</si>
  <si>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</si>
  <si>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</si>
  <si>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</si>
  <si>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</si>
  <si>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</si>
  <si>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</si>
  <si>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</si>
  <si>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</si>
  <si>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</si>
  <si>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</si>
  <si>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</si>
  <si>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</si>
  <si>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</si>
  <si>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</si>
  <si>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</si>
  <si>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</si>
  <si>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</si>
  <si>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</si>
  <si>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</si>
  <si>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</si>
  <si>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</si>
  <si>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</si>
  <si>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</si>
  <si>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</si>
  <si>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</si>
  <si>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</si>
  <si>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</si>
  <si>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</si>
  <si>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</si>
  <si>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</si>
  <si>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</si>
  <si>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</si>
  <si>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</si>
  <si>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</si>
  <si>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</si>
  <si>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</si>
  <si>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</si>
  <si>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</si>
  <si>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</si>
  <si>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</si>
  <si>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</si>
  <si>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</si>
  <si>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</si>
  <si>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</si>
  <si>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</si>
  <si>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</si>
  <si>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</si>
  <si>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</si>
  <si>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</si>
  <si>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</si>
  <si>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</si>
  <si>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</si>
  <si>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</si>
  <si>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</si>
  <si>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</si>
  <si>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</si>
  <si>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</si>
  <si>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</si>
  <si>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</si>
  <si>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</si>
  <si>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</si>
  <si>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</si>
  <si>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</si>
  <si>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</si>
  <si>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</si>
  <si>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</si>
  <si>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</si>
  <si>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</si>
  <si>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</si>
  <si>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</si>
  <si>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</si>
  <si>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</si>
  <si>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</si>
  <si>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</si>
  <si>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</si>
  <si>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</si>
  <si>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</si>
  <si>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</si>
  <si>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</si>
  <si>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</si>
  <si>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</si>
  <si>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</si>
  <si>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</si>
  <si>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</si>
  <si>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 xml:space="preserve"> PCM-20251004-00001839 </t>
  </si>
  <si>
    <t>site has access night will check at morning</t>
  </si>
  <si>
    <t xml:space="preserve"> PCM-20251004-00001937 </t>
  </si>
  <si>
    <t>haw2424</t>
  </si>
  <si>
    <t xml:space="preserve">at site </t>
  </si>
  <si>
    <t xml:space="preserve"> PCM-20251004-00001950 </t>
  </si>
  <si>
    <t>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</si>
  <si>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</si>
  <si>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</si>
  <si>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</si>
  <si>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</si>
  <si>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PCM-20251004-00001855</t>
  </si>
  <si>
    <t>site have access issue at night time located at USF area</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</si>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</sst>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6" totalsRowShown="0" headerRowDxfId="174" dataDxfId="173" headerRowBorderDxfId="171" tableBorderDxfId="172" totalsRowBorderDxfId="170">
  <autoFilter ref="A1:L3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6">
    <sortCondition ref="H1:H3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0" totalsRowShown="0" headerRowDxfId="157" dataDxfId="156" headerRowBorderDxfId="154" tableBorderDxfId="155" totalsRowBorderDxfId="153">
  <autoFilter ref="A1:CJ3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2" totalsRowShown="0" headerRowDxfId="64" dataDxfId="63" headerRowBorderDxfId="61" tableBorderDxfId="62">
  <autoFilter ref="A1:L122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 totalsRowShown="0" headerRowDxfId="48" dataDxfId="47" headerRowBorderDxfId="45" tableBorderDxfId="46" totalsRowBorderDxfId="44">
  <autoFilter ref="A1:L2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4" totalsRowShown="0" headerRowDxfId="31" dataDxfId="30" headerRowBorderDxfId="28" tableBorderDxfId="29">
  <autoFilter ref="A1:L1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2" totalsRowShown="0" headerRowDxfId="15" dataDxfId="14" headerRowBorderDxfId="12" tableBorderDxfId="13">
  <autoFilter ref="A1:L30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6"/>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2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272.04032662037207</v>
      </c>
      <c r="H2" s="90">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73">
        <v>1</v>
      </c>
      <c r="D3" s="93" t="s">
        <v>17117</v>
      </c>
      <c r="E3" s="77" t="s">
        <v>38964</v>
      </c>
      <c r="F3" s="90">
        <v>45934.925173611111</v>
      </c>
      <c r="G3" s="80">
        <f ca="1">IFERROR(NOW()-F3,"")</f>
        <v>6.3579050925909542E-2</v>
      </c>
      <c r="H3" s="90">
        <v>45934.920312499999</v>
      </c>
      <c r="I3" s="73" t="str">
        <f>IFERROR(VLOOKUP(D3,DB!A:F,6,0),"")</f>
        <v>Generator-SG</v>
      </c>
      <c r="J3" s="73" t="str">
        <f>IFERROR(VLOOKUP(D3,DB!A:G,7,0),"")</f>
        <v>Good</v>
      </c>
      <c r="K3" s="81" t="s">
        <v>38967</v>
      </c>
      <c r="L3" s="79" t="str">
        <f>IFERROR(VLOOKUP(D3,DB!A:I,9,0),"")</f>
        <v>Latis</v>
      </c>
    </row>
    <row r="4" spans="1:12" ht="15" customHeight="1">
      <c r="A4" s="76" t="s">
        <v>38968</v>
      </c>
      <c r="B4" s="73" t="str">
        <f>IFERROR(VLOOKUP(D4,DB!A:K,11,0),"")</f>
        <v>R1</v>
      </c>
      <c r="C4" s="73">
        <v>1</v>
      </c>
      <c r="D4" s="93" t="s">
        <v>9486</v>
      </c>
      <c r="E4" s="77" t="s">
        <v>38964</v>
      </c>
      <c r="F4" s="90">
        <v>45934.97552083333</v>
      </c>
      <c r="G4" s="80">
        <f ca="1">IFERROR(NOW()-F4,"")</f>
        <v>1.3231828706921078E-2</v>
      </c>
      <c r="H4" s="90">
        <v>45934.970590277779</v>
      </c>
      <c r="I4" s="73" t="str">
        <f>IFERROR(VLOOKUP(D4,DB!A:F,6,0),"")</f>
        <v>SCECO</v>
      </c>
      <c r="J4" s="73" t="str">
        <f>IFERROR(VLOOKUP(D4,DB!A:G,7,0),"")</f>
        <v>Vandalized</v>
      </c>
      <c r="K4" s="81" t="s">
        <v>38969</v>
      </c>
      <c r="L4" s="79" t="str">
        <f>IFERROR(VLOOKUP(D4,DB!A:I,9,0),"")</f>
        <v>Latis</v>
      </c>
    </row>
    <row r="5" spans="1:12" ht="15" customHeight="1">
      <c r="A5" s="63"/>
      <c r="B5" s="73" t="str">
        <f>IFERROR(VLOOKUP(D5,DB!A:K,11,0),"")</f>
        <v/>
      </c>
      <c r="C5" s="64"/>
      <c r="D5" s="64"/>
      <c r="E5" s="65"/>
      <c r="F5" s="66"/>
      <c r="G5" s="67">
        <f ca="1">IFERROR(NOW()-F5,"")</f>
        <v>45934.988752662037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45934.988752662037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45934.988752662037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45934.988752662037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45934.988752662037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45934.988752662037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45934.988752662037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45934.988752662037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45934.988752662037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45934.988752662037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45934.988752662037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45934.988752662037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45934.988752662037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45934.988752662037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45934.988752662037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45934.988752662037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45934.988752662037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45934.988752662037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45934.988752662037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45934.988752662037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45934.988752662037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45934.988752662037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45934.988752662037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45934.988752662037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45934.988752662037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45934.988752662037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45934.988752662037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45934.988752662037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45934.988752662037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45934.988752662037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45934.988752662037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45934.988752662037</v>
      </c>
      <c r="H36" s="68"/>
      <c r="I36" s="73" t="str">
        <f>IFERROR(VLOOKUP(D36,DB!A:F,6,0),"")</f>
        <v/>
      </c>
      <c r="J36" s="73" t="str">
        <f>IFERROR(VLOOKUP(D36,DB!A:G,7,0),"")</f>
        <v/>
      </c>
      <c r="K36" s="69"/>
      <c r="L36" s="70" t="str">
        <f>IFERROR(VLOOKUP(D36,DB!A:I,9,0),"")</f>
        <v/>
      </c>
    </row>
  </sheetData>
  <customSheetViews>
    <customSheetView guid="{F6042A99-DD27-4453-835D-0834D95730CC}" filter="1" showAutoFilter="1">
      <pageMargins left="0" right="0" top="0" bottom="0" header="0" footer="0"/>
      <autoFilter ref="B1:M1" xr:uid="{2403C1D4-DAEA-423F-B599-78CC11468D4C}"/>
    </customSheetView>
  </customSheetViews>
  <dataValidations count="2">
    <dataValidation allowBlank="1" showInputMessage="1" showErrorMessage="1" sqref="E1" xr:uid="{5DBA255D-CDD9-49FB-AD3C-AF70AB4EE696}"/>
    <dataValidation type="list" allowBlank="1" showInputMessage="1" showErrorMessage="1" sqref="E2:E3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0"/>
  <sheetViews>
    <sheetView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38970</v>
      </c>
      <c r="N1" s="103" t="s">
        <v>38971</v>
      </c>
      <c r="O1" s="103" t="s">
        <v>38972</v>
      </c>
      <c r="P1" s="103" t="s">
        <v>38973</v>
      </c>
      <c r="Q1" s="103" t="s">
        <v>38974</v>
      </c>
      <c r="R1" s="103" t="s">
        <v>38975</v>
      </c>
      <c r="S1" s="103" t="s">
        <v>38976</v>
      </c>
      <c r="T1" s="103" t="s">
        <v>38977</v>
      </c>
      <c r="U1" s="103" t="s">
        <v>38978</v>
      </c>
      <c r="V1" s="103" t="s">
        <v>38979</v>
      </c>
      <c r="W1" s="103" t="s">
        <v>38980</v>
      </c>
      <c r="X1" s="103" t="s">
        <v>38981</v>
      </c>
      <c r="Y1" s="103" t="s">
        <v>38982</v>
      </c>
      <c r="Z1" s="103" t="s">
        <v>38983</v>
      </c>
      <c r="AA1" s="103" t="s">
        <v>38984</v>
      </c>
      <c r="AB1" s="103" t="s">
        <v>38985</v>
      </c>
      <c r="AC1" s="103" t="s">
        <v>38986</v>
      </c>
      <c r="AD1" s="103" t="s">
        <v>38987</v>
      </c>
      <c r="AE1" s="103" t="s">
        <v>38988</v>
      </c>
      <c r="AF1" s="103" t="s">
        <v>38989</v>
      </c>
      <c r="AG1" s="103" t="s">
        <v>38990</v>
      </c>
      <c r="AH1" s="103" t="s">
        <v>38991</v>
      </c>
      <c r="AI1" s="103" t="s">
        <v>38992</v>
      </c>
      <c r="AJ1" s="103" t="s">
        <v>38993</v>
      </c>
      <c r="AK1" s="103" t="s">
        <v>38994</v>
      </c>
      <c r="AL1" s="103" t="s">
        <v>38995</v>
      </c>
      <c r="AM1" s="103" t="s">
        <v>38996</v>
      </c>
      <c r="AN1" s="103" t="s">
        <v>38997</v>
      </c>
      <c r="AO1" s="103" t="s">
        <v>38998</v>
      </c>
      <c r="AP1" s="103" t="s">
        <v>38999</v>
      </c>
      <c r="AQ1" s="103" t="s">
        <v>39000</v>
      </c>
      <c r="AR1" s="103" t="s">
        <v>39001</v>
      </c>
      <c r="AS1" s="103" t="s">
        <v>39002</v>
      </c>
      <c r="AT1" s="103" t="s">
        <v>39003</v>
      </c>
      <c r="AU1" s="103" t="s">
        <v>39004</v>
      </c>
      <c r="AV1" s="103" t="s">
        <v>39005</v>
      </c>
      <c r="AW1" s="103" t="s">
        <v>39006</v>
      </c>
      <c r="AX1" s="103" t="s">
        <v>39007</v>
      </c>
      <c r="AY1" s="103" t="s">
        <v>39008</v>
      </c>
      <c r="AZ1" s="103" t="s">
        <v>39009</v>
      </c>
      <c r="BA1" s="103" t="s">
        <v>39010</v>
      </c>
      <c r="BB1" s="103" t="s">
        <v>39011</v>
      </c>
      <c r="BC1" s="103" t="s">
        <v>39012</v>
      </c>
      <c r="BD1" s="103" t="s">
        <v>39013</v>
      </c>
      <c r="BE1" s="103" t="s">
        <v>39014</v>
      </c>
      <c r="BF1" s="103" t="s">
        <v>39015</v>
      </c>
      <c r="BG1" s="103" t="s">
        <v>39016</v>
      </c>
      <c r="BH1" s="103" t="s">
        <v>39017</v>
      </c>
      <c r="BI1" s="103" t="s">
        <v>39018</v>
      </c>
      <c r="BJ1" s="103" t="s">
        <v>39019</v>
      </c>
      <c r="BK1" s="103" t="s">
        <v>39020</v>
      </c>
      <c r="BL1" s="103" t="s">
        <v>39021</v>
      </c>
      <c r="BM1" s="103" t="s">
        <v>39022</v>
      </c>
      <c r="BN1" s="103" t="s">
        <v>39023</v>
      </c>
      <c r="BO1" s="103" t="s">
        <v>39024</v>
      </c>
      <c r="BP1" s="103" t="s">
        <v>39025</v>
      </c>
      <c r="BQ1" s="103" t="s">
        <v>39026</v>
      </c>
      <c r="BR1" s="103" t="s">
        <v>39027</v>
      </c>
      <c r="BS1" s="103" t="s">
        <v>39028</v>
      </c>
      <c r="BT1" s="103" t="s">
        <v>39029</v>
      </c>
      <c r="BU1" s="103" t="s">
        <v>39030</v>
      </c>
      <c r="BV1" s="103" t="s">
        <v>39031</v>
      </c>
      <c r="BW1" s="103" t="s">
        <v>39032</v>
      </c>
      <c r="BX1" s="103" t="s">
        <v>39033</v>
      </c>
      <c r="BY1" s="103" t="s">
        <v>39034</v>
      </c>
      <c r="BZ1" s="103" t="s">
        <v>39035</v>
      </c>
      <c r="CA1" s="103" t="s">
        <v>39036</v>
      </c>
      <c r="CB1" s="103" t="s">
        <v>39037</v>
      </c>
      <c r="CC1" s="103" t="s">
        <v>39038</v>
      </c>
      <c r="CD1" s="103" t="s">
        <v>39039</v>
      </c>
      <c r="CE1" s="103" t="s">
        <v>39040</v>
      </c>
      <c r="CF1" s="103" t="s">
        <v>39041</v>
      </c>
      <c r="CG1" s="103" t="s">
        <v>39042</v>
      </c>
      <c r="CH1" s="103" t="s">
        <v>39043</v>
      </c>
      <c r="CI1" s="103" t="s">
        <v>39044</v>
      </c>
      <c r="CJ1" s="103" t="s">
        <v>39045</v>
      </c>
    </row>
    <row r="2" spans="1:88" s="82" customFormat="1" ht="31.5" customHeight="1">
      <c r="A2" s="75" t="s">
        <v>39046</v>
      </c>
      <c r="B2" s="75" t="s">
        <v>27</v>
      </c>
      <c r="C2" s="75">
        <v>1</v>
      </c>
      <c r="D2" s="75" t="s">
        <v>19278</v>
      </c>
      <c r="E2" s="100" t="s">
        <v>39047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39047</v>
      </c>
      <c r="F3" s="88">
        <v>45691.651782407411</v>
      </c>
      <c r="G3" s="89">
        <f ca="1">IFERROR(NOW()-F3,"-")</f>
        <v>243.33697013888741</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128.26166921296681</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109.98891458333674</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45934.988752546298</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45934.988752546298</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42"/>
      <c r="E8" s="131"/>
      <c r="F8" s="132"/>
      <c r="G8" s="133">
        <f ca="1">IFERROR(NOW()-F8,"-")</f>
        <v>45934.988752546298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42"/>
      <c r="E9" s="131"/>
      <c r="F9" s="132"/>
      <c r="G9" s="133">
        <f ca="1">IFERROR(NOW()-F9,"-")</f>
        <v>45934.988752546298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45934.988752546298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45934.988752546298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45934.988752546298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45934.988752546298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45934.988752546298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45934.988752546298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45934.988752546298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45934.988752546298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45934.988752546298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45934.988752546298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45934.988752546298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45934.988752546298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45934.988752546298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45934.988752546298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45934.988752546298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45934.988752546298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45934.988752546298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45934.988752546298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45934.988752546298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45934.988752546298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45934.988752546298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45934.988752546298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45934.988752546298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45934.988752546298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45934.988752546298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45934.988752546298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45934.988752546298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45934.988752546298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45934.988752546298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45934.988752546298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45934.988752546298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45934.988752546298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45934.988752546298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45934.988752546298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45934.988752546298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45934.988752546298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45934.988752546298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45934.988752546298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45934.988752546298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45934.988752546298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45934.988752546298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45934.988752546298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45934.988752546298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45934.988752546298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45934.988752546298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45934.988752546298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45934.988752546298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45934.988752546298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45934.988752546298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45934.988752546298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45934.988752546298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45934.988752546298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45934.988752546298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45934.988752546298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45934.988752546298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45934.988752546298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45934.988752546298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45934.988752546298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45934.988752546298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45934.988752546298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45934.988752546298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45934.988752546298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45934.988752546298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45934.988752546298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45934.988752546298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45934.988752546298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45934.988752546298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45934.988752546298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45934.988752546298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45934.988752546298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45934.988752546298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45934.988752546298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45934.988752546298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45934.988752546298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45934.988752546298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45934.988752546298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45934.988752546298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45934.988752546298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45934.988752546298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45934.988752546298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45934.988752546298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45934.988752546298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45934.988752546298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45934.988752546298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45934.988752546298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45934.988752546298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45934.988752546298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45934.988752546298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45934.988752546298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45934.988752546298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45934.988752546298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45934.988752546298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45934.988752546298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45934.988752546298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45934.988752546298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45934.988752546298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45934.988752546298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45934.988752546298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45934.988752546298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45934.988752546298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45934.988752546298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45934.988752546298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45934.988752546298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45934.988752546298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45934.988752546298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45934.988752546298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45934.988752546298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45934.988752546298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45934.988752546298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45934.988752546298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45934.988752546298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45934.988752546298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45934.988752546298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45934.988752546298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45934.988752546298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45934.988752546298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45934.988752546298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45934.988752546298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45934.988752546298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45934.988752546298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45934.988752546298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45934.988752546298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45934.988752546298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45934.988752546298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45934.988752546298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45934.988752546298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45934.988752546298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45934.988752546298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45934.988752546298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45934.988752546298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45934.988752546298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45934.988752546298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45934.988752546298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45934.988752546298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45934.988752546298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45934.988752546298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45934.988752546298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45934.988752546298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45934.988752546298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45934.988752546298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45934.988752546298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45934.988752546298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45934.988752546298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45934.988752546298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45934.988752546298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45934.988752546298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45934.988752546298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45934.988752546298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45934.988752546298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45934.988752546298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45934.988752546298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45934.988752546298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45934.988752546298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45934.988752546298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45934.988752546298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45934.988752546298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45934.988752546298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45934.988752546298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45934.988752546298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45934.988752546298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45934.988752546298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45934.988752546298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45934.988752546298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45934.988752546298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45934.988752546298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45934.988752546298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45934.988752546298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45934.988752546298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45934.988752546298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45934.988752546298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45934.988752546298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45934.988752546298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45934.988752546298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45934.988752546298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45934.988752546298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45934.988752546298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45934.988752546298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45934.988752546298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45934.988752546298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45934.988752546298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45934.988752546298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45934.988752546298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45934.988752546298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45934.988752546298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45934.988752546298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45934.988752546298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45934.988752546298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45934.988752546298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45934.988752546298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45934.988752546298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45934.988752546298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45934.988752546298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45934.988752546298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45934.988752546298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45934.988752546298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45934.988752546298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45934.988752546298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45934.988752546298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45934.988752546298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45934.988752546298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45934.988752546298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45934.988752546298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45934.988752546298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45934.988752546298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45934.988752546298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45934.988752546298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45934.988752546298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45934.988752546298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45934.988752546298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45934.988752546298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45934.988752546298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45934.988752546298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45934.988752546298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45934.988752546298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45934.988752546298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45934.988752546298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45934.988752546298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45934.988752546298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45934.988752546298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45934.988752546298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45934.988752546298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45934.988752546298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45934.988752546298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45934.988752546298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45934.988752546298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45934.988752546298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45934.988752546298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45934.988752546298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45934.988752546298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45934.988752546298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45934.988752546298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45934.988752546298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45934.988752546298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45934.988752546298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45934.988752546298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45934.988752546298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45934.988752546298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45934.988752546298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45934.988752546298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45934.988752546298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45934.988752546298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45934.988752546298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45934.988752546298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45934.988752546298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45934.988752546298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45934.988752546298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45934.988752546298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45934.988752546298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45934.988752546298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45934.988752546298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45934.988752546298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45934.988752546298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45934.988752546298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45934.988752546298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45934.988752546298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45934.988752546298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45934.988752546298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45934.988752546298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45934.988752546298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45934.988752546298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45934.988752546298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45934.988752546298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45934.988752546298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45934.988752546298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45934.988752546298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45934.988752546298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45934.988752546298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45934.988752546298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45934.988752546298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45934.988752546298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45934.988752546298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45934.988752546298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45934.988752546298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45934.988752546298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45934.988752546298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45934.988752546298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45934.988752546298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45934.988752546298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45934.988752546298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45934.988752546298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45934.988752546298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45934.988752546298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45934.988752546298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45934.988752546298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45934.988752546298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45934.988752546298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45934.988752546298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45934.988752546298</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45934.988752546298</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45934.988752546298</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45934.988752546298</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45934.988752546298</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45934.988752546298</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45934.988752546298</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45934.988752546298</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45934.988752546298</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45934.988752546298</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45934.988752546298</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45934.988752546298</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45934.988752546298</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45934.988752546298</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45934.988752546298</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45934.988752546298</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45934.988752546298</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45934.988752546298</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45934.988752546298</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45934.988752546298</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45934.988752546298</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45934.988752546298</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45934.988752546298</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45934.988752546298</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sheetData>
  <dataValidations count="2">
    <dataValidation allowBlank="1" showInputMessage="1" showErrorMessage="1" sqref="E1" xr:uid="{4D935161-CDD3-4592-B877-3FB59C99E142}"/>
    <dataValidation type="list" allowBlank="1" showInputMessage="1" showErrorMessage="1" sqref="E3:E3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18" t="str">
        <f>IFERROR(VLOOKUP(#REF!,DB!A:K,11,0),"")</f>
        <v/>
      </c>
      <c r="C2" s="18"/>
      <c r="D2" s="18"/>
      <c r="E2" s="18"/>
      <c r="F2" s="20"/>
      <c r="G2" s="21">
        <f t="shared" ref="G2:G55" ca="1" si="0">IFERROR(NOW()-F2,"-")</f>
        <v>45934.988752546298</v>
      </c>
      <c r="H2" s="22"/>
      <c r="I2" s="19" t="str">
        <f>IFERROR(VLOOKUP(#REF!,DB!A:F,6,0),"")</f>
        <v/>
      </c>
      <c r="J2" s="18" t="str">
        <f>IFERROR(VLOOKUP(#REF!,DB!A:G,7,0),"")</f>
        <v/>
      </c>
      <c r="K2" s="50"/>
      <c r="L2" s="23" t="str">
        <f>IFERROR(VLOOKUP(#REF!,DB!A:I,9,0),"")</f>
        <v/>
      </c>
    </row>
    <row r="3" spans="1:13" ht="15" customHeight="1">
      <c r="A3" s="19"/>
      <c r="B3" s="75" t="str">
        <f>IFERROR(VLOOKUP(D3,DB!A:K,11,0),"")</f>
        <v/>
      </c>
      <c r="C3" s="18"/>
      <c r="D3" s="18"/>
      <c r="E3" s="18"/>
      <c r="F3" s="20"/>
      <c r="G3" s="21">
        <f t="shared" ca="1" si="0"/>
        <v>45934.988752546298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45934.988752546298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45934.988752546298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45934.988752546298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45934.988752546298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45934.988752546298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45934.988752546298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45934.988752546298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45934.988752662037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45934.988752662037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45934.988752662037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45934.988752662037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45934.988752662037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45934.988752662037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45934.988752662037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45934.988752662037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45934.988752662037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45934.988752662037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45934.988752662037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45934.988752662037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45934.988752662037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45934.988752662037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45934.988752662037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45934.988752662037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45934.988752662037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45934.988752662037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45934.988752662037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45934.988752662037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45934.988752662037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45934.988752662037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45934.988752662037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45934.988752662037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45934.988752662037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45934.988752662037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45934.988752662037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45934.988752662037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45934.988752662037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45934.988752662037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45934.988752662037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45934.988752662037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45934.988752662037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45934.988752662037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45934.988752662037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45934.988752662037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45934.988752662037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45934.988752662037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45934.988752662037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45934.988752662037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45934.988752662037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45934.988752662037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45934.988752662037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45934.988752662037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45934.988752662037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ref="G56:G119" ca="1" si="1">IFERROR(NOW()-F56,"-")</f>
        <v>45934.988752662037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45934.988752662037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45934.988752662037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45934.988752662037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45934.988752662037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45934.988752662037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45934.988752662037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45934.988752662037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45934.988752662037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45934.988752662037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45934.988752662037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45934.988752662037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45934.988752662037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45934.988752662037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45934.988752662037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45934.988752662037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45934.988752662037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45934.988752662037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45934.988752662037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45934.988752662037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45934.988752662037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45934.988752662037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45934.988752662037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45934.988752662037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45934.988752662037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45934.988752662037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45934.988752662037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45934.988752662037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45934.988752662037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45934.988752662037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45934.988752662037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45934.988752662037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45934.988752662037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45934.988752662037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45934.988752662037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45934.988752662037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45934.988752662037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45934.988752662037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45934.988752662037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45934.988752662037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45934.988752662037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45934.988752662037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45934.988752662037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45934.988752662037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45934.988752662037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45934.988752662037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45934.988752662037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45934.988752662037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45934.988752662037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45934.988752662037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45934.988752662037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45934.988752662037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45934.988752662037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45934.988752662037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45934.988752662037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45934.988752662037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45934.988752662037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45934.988752662037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45934.988752662037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45934.988752662037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45934.988752662037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45934.988752662037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45934.988752662037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45934.988752662037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ref="G120:G183" ca="1" si="2">IFERROR(NOW()-F120,"-")</f>
        <v>45934.988752662037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45934.988752662037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45934.988752662037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45934.988752662037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45934.988752662037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45934.988752662037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45934.988752662037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45934.988752662037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45934.988752662037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45934.988752662037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45934.988752662037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45934.988752662037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45934.988752662037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45934.988752662037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45934.988752662037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45934.988752662037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45934.988752662037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45934.988752662037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45934.988752662037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45934.988752662037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45934.988752662037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45934.988752662037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45934.988752662037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45934.988752662037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45934.988752662037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45934.988752662037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45934.988752662037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45934.988752662037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45934.988752662037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45934.988752662037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45934.988752662037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45934.988752662037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45934.988752662037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45934.988752662037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45934.988752662037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45934.988752662037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45934.988752662037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45934.988752662037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45934.988752662037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45934.988752662037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45934.988752662037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45934.988752662037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45934.988752662037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45934.988752662037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45934.988752662037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45934.988752662037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45934.988752662037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45934.988752662037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45934.988752662037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45934.988752662037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45934.988752662037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45934.988752662037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45934.988752662037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45934.988752662037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45934.988752662037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45934.988752662037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45934.988752662037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45934.988752662037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45934.988752662037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45934.988752662037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45934.988752662037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45934.988752662037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45934.988752662037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45934.988752662037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ref="G184:G247" ca="1" si="3">IFERROR(NOW()-F184,"-")</f>
        <v>45934.988752662037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45934.988752662037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45934.988752662037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45934.988752662037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45934.988752662037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45934.988752662037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45934.988752662037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45934.988752662037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45934.988752662037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45934.988752662037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45934.988752662037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45934.988752662037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45934.988752662037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45934.988752662037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45934.988752662037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45934.988752662037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45934.988752662037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45934.988752662037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45934.988752662037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45934.988752662037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45934.988752662037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45934.988752662037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45934.988752662037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45934.988752662037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45934.988752662037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45934.988752662037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45934.988752662037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45934.988752662037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45934.988752662037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45934.988752662037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45934.988752662037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45934.988752662037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45934.988752662037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45934.988752662037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45934.988752662037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45934.988752662037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45934.988752662037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45934.988752662037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45934.988752662037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45934.988752662037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45934.988752662037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45934.988752662037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45934.988752662037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45934.988752662037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45934.988752662037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45934.988752662037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45934.988752662037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45934.988752662037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45934.988752662037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45934.988752662037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45934.988752662037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45934.988752662037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45934.988752662037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45934.988752662037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45934.988752662037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45934.988752662037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45934.988752662037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45934.988752662037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45934.988752662037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45934.988752662037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45934.988752662037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45934.988752662037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45934.988752662037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45934.988752662037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ref="G248:G311" ca="1" si="4">IFERROR(NOW()-F248,"-")</f>
        <v>45934.988752662037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45934.988752662037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45934.988752662037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45934.988752662037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45934.988752662037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45934.988752662037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45934.988752662037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45934.988752662037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45934.988752662037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45934.988752662037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45934.988752662037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45934.988752662037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45934.988752662037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45934.988752662037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45934.988752662037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45934.988752662037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45934.988752662037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45934.988752662037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45934.988752662037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45934.988752662037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45934.988752662037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45934.988752662037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45934.988752662037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45934.988752662037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45934.988752662037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45934.988752662037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45934.988752662037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45934.988752662037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45934.988752662037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45934.988752662037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45934.988752662037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45934.988752662037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45934.988752662037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45934.988752662037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45934.988752662037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45934.988752662037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45934.988752662037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45934.988752662037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45934.988752662037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45934.988752662037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45934.988752662037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45934.988752662037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45934.988752662037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45934.988752662037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45934.988752662037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45934.988752662037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45934.988752662037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45934.988752662037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45934.988752662037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45934.988752662037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45934.988752662037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45934.988752662037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45934.988752662037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45934.988752662037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45934.988752662037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45934.988752662037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45934.988752662037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45934.988752662037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45934.988752662037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45934.988752662037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45934.988752662037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45934.988752662037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45934.988752662037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45934.988752662037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ref="G312:G375" ca="1" si="5">IFERROR(NOW()-F312,"-")</f>
        <v>45934.988752662037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45934.988752662037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45934.988752662037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45934.988752662037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45934.988752662037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45934.988752662037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45934.988752662037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45934.988752662037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45934.988752662037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45934.988752662037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45934.988752662037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45934.988752662037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45934.988752662037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45934.988752662037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45934.988752662037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45934.988752662037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45934.988752662037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45934.988752662037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45934.988752662037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45934.988752662037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45934.988752662037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45934.988752662037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45934.988752662037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45934.988752662037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45934.988752662037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45934.988752662037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45934.988752662037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45934.988752662037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45934.988752662037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45934.988752662037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45934.988752662037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45934.988752662037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45934.988752662037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45934.988752662037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45934.988752662037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45934.988752662037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45934.988752662037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45934.988752662037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45934.988752662037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45934.988752662037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45934.988752662037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45934.988752662037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45934.988752662037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45934.988752662037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45934.988752662037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45934.988752662037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45934.988752662037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45934.988752662037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45934.988752662037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45934.988752662037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45934.988752662037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45934.988752662037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45934.988752662037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45934.988752662037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45934.988752662037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45934.988752662037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45934.988752662037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45934.988752662037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45934.988752662037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45934.988752662037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45934.988752662037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45934.988752662037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45934.988752662037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45934.988752662037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ref="G376:G439" ca="1" si="6">IFERROR(NOW()-F376,"-")</f>
        <v>45934.988752662037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45934.988752662037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45934.988752662037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45934.988752662037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45934.988752662037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45934.988752662037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45934.988752662037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45934.988752662037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45934.988752662037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45934.988752662037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45934.988752662037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45934.988752662037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45934.988752662037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45934.988752662037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45934.988752662037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45934.988752662037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45934.988752662037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45934.988752662037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45934.988752662037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45934.988752662037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45934.988752662037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45934.988752662037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45934.988752662037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45934.988752662037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45934.988752662037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45934.988752662037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45934.988752662037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45934.988752662037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45934.988752662037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45934.988752662037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45934.988752662037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45934.988752662037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45934.988752662037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45934.988752662037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45934.988752662037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45934.988752662037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45934.988752662037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45934.988752662037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45934.988752662037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45934.988752662037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45934.988752662037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45934.988752662037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45934.988752662037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45934.988752662037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45934.988752662037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45934.988752662037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45934.988752662037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45934.988752662037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45934.988752662037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45934.988752662037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45934.988752662037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45934.988752662037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45934.988752662037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45934.988752662037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45934.988752662037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45934.988752662037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45934.988752662037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45934.988752662037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45934.988752662037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45934.988752662037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45934.988752662037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45934.988752662037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45934.988752662037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45934.988752662037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ref="G440:G503" ca="1" si="7">IFERROR(NOW()-F440,"-")</f>
        <v>45934.988752662037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45934.988752662037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45934.988752662037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45934.988752662037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45934.988752662037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45934.988752662037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45934.988752662037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45934.988752662037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45934.988752662037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45934.988752662037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45934.988752662037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45934.988752662037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45934.988752662037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45934.988752662037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45934.988752662037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45934.988752662037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45934.988752662037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45934.988752662037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45934.988752662037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45934.988752662037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45934.988752662037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45934.988752662037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45934.988752662037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45934.988752662037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45934.988752662037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45934.988752662037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45934.988752662037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45934.988752662037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45934.988752662037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45934.988752662037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45934.988752662037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45934.988752662037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45934.988752662037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45934.988752662037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45934.988752662037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45934.988752662037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45934.988752662037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45934.988752662037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45934.988752662037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45934.988752662037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45934.988752662037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45934.988752662037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45934.988752662037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45934.988752662037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45934.988752662037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45934.988752662037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45934.988752662037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45934.988752662037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45934.988752662037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45934.988752662037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45934.988752662037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45934.988752662037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45934.988752662037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45934.988752662037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45934.988752662037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45934.988752662037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45934.988752662037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45934.988752662037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45934.988752662037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45934.988752662037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45934.988752662037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45934.988752662037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45934.988752662037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45934.988752662037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ref="G504:G567" ca="1" si="8">IFERROR(NOW()-F504,"-")</f>
        <v>45934.988752662037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45934.988752662037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45934.988752662037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45934.988752662037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45934.988752662037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45934.988752662037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45934.988752662037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45934.988752662037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45934.988752662037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45934.988752662037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45934.988752662037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45934.988752662037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45934.988752662037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45934.988752662037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45934.988752662037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45934.988752662037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45934.988752662037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45934.988752662037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45934.988752662037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45934.988752662037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45934.988752662037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45934.988752662037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45934.988752662037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45934.988752662037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45934.988752662037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45934.988752662037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45934.988752662037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45934.988752662037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45934.988752662037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45934.988752662037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45934.988752662037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45934.988752662037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45934.988752662037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45934.988752662037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45934.988752662037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45934.988752662037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45934.988752662037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45934.988752662037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45934.988752662037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45934.988752662037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45934.988752662037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45934.988752662037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45934.988752662037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45934.988752662037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45934.988752662037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45934.988752662037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45934.988752662037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45934.988752662037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45934.988752662037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45934.988752662037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45934.988752662037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45934.988752662037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45934.988752662037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45934.988752662037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45934.988752662037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45934.988752662037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45934.988752662037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45934.988752662037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45934.988752662037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45934.988752662037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45934.988752662037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45934.988752662037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45934.988752662037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45934.988752662037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ref="G568:G631" ca="1" si="9">IFERROR(NOW()-F568,"-")</f>
        <v>45934.988752662037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45934.988752662037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45934.988752662037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45934.988752662037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45934.988752662037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45934.988752662037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45934.988752662037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45934.988752662037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45934.988752662037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45934.988752662037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45934.988752662037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45934.988752662037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45934.988752662037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45934.988752662037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45934.988752662037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45934.988752662037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45934.988752662037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45934.988752662037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45934.988752662037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45934.988752662037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45934.988752662037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45934.988752662037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45934.988752662037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45934.988752662037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45934.988752662037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45934.988752662037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45934.988752662037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45934.988752662037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45934.988752662037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45934.988752662037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45934.988752662037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45934.988752662037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45934.988752662037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45934.988752662037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45934.988752662037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45934.988752662037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45934.988752662037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45934.988752662037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45934.988752662037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45934.988752662037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45934.988752662037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45934.988752662037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45934.988752662037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45934.988752662037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45934.988752662037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45934.988752662037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45934.988752662037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45934.988752662037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45934.988752662037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45934.988752662037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45934.988752662037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45934.988752662037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45934.988752662037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45934.988752662037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45934.988752662037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45934.988752662037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45934.988752662037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45934.988752662037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45934.988752662037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45934.988752662037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45934.988752662037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45934.988752662037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45934.988752662037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45934.988752662037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ref="G632:G695" ca="1" si="10">IFERROR(NOW()-F632,"-")</f>
        <v>45934.988752662037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45934.988752662037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45934.988752662037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45934.988752662037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45934.988752662037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45934.988752662037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45934.988752662037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45934.988752662037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45934.988752662037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45934.988752662037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45934.988752662037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45934.988752662037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45934.988752662037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45934.988752662037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45934.988752662037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45934.988752662037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45934.988752662037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45934.988752662037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45934.988752662037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45934.988752662037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45934.988752662037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45934.988752662037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45934.988752662037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45934.988752662037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45934.988752662037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45934.988752662037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45934.988752662037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45934.988752662037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45934.988752662037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45934.988752662037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45934.988752662037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45934.988752662037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45934.988752662037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45934.988752662037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45934.988752662037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45934.988752662037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45934.988752662037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45934.988752662037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45934.988752662037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45934.988752662037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45934.988752662037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45934.988752662037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45934.988752662037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45934.988752662037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45934.988752662037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45934.988752662037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45934.988752662037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45934.988752662037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45934.988752662037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45934.988752662037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45934.988752662037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45934.988752662037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45934.988752662037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45934.988752662037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45934.988752662037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45934.988752662037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45934.988752662037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45934.988752662037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45934.988752662037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45934.988752662037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45934.988752662037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45934.988752662037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45934.988752662037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45934.988752662037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ref="G696:G759" ca="1" si="11">IFERROR(NOW()-F696,"-")</f>
        <v>45934.988752662037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45934.988752662037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45934.988752662037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45934.988752662037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45934.988752662037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45934.988752662037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45934.988752662037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45934.988752662037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45934.988752662037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45934.988752662037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45934.988752662037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45934.988752662037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45934.988752662037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45934.988752662037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45934.988752662037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45934.988752662037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45934.988752662037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45934.988752662037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45934.988752662037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45934.988752662037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45934.988752662037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45934.988752662037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45934.988752662037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45934.988752662037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45934.988752662037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45934.988752662037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45934.988752662037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45934.988752662037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45934.988752662037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45934.988752662037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45934.988752662037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45934.988752662037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45934.988752662037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45934.988752662037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45934.988752662037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45934.988752662037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45934.988752662037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45934.988752662037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45934.988752662037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45934.988752662037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45934.988752662037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45934.988752662037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45934.988752662037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45934.988752662037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45934.988752662037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45934.988752662037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45934.988752662037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45934.988752662037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45934.988752662037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45934.988752662037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45934.988752662037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45934.988752662037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45934.988752662037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45934.988752662037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45934.988752662037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45934.988752662037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45934.988752662037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45934.988752662037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45934.988752662037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45934.988752662037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45934.988752662037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45934.988752662037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45934.988752662037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45934.988752662037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ref="G760:G823" ca="1" si="12">IFERROR(NOW()-F760,"-")</f>
        <v>45934.988752662037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45934.988752662037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45934.988752662037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45934.988752662037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45934.988752662037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45934.988752662037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45934.988752662037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45934.988752662037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45934.988752662037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45934.988752662037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45934.988752662037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45934.988752662037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45934.988752662037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45934.988752662037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45934.988752662037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45934.988752662037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45934.988752662037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45934.988752662037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45934.988752662037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45934.988752662037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45934.988752662037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45934.988752662037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45934.988752662037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45934.988752662037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45934.988752662037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45934.988752662037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45934.988752662037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45934.988752662037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45934.988752662037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45934.988752662037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45934.988752662037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45934.988752662037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45934.988752662037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45934.988752662037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45934.988752662037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45934.988752662037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45934.988752662037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45934.988752662037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45934.988752662037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45934.988752662037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45934.988752662037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45934.988752662037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45934.988752662037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45934.988752662037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45934.988752662037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45934.988752662037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45934.988752662037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45934.988752662037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45934.988752662037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45934.988752662037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45934.988752662037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45934.988752662037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45934.988752662037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45934.988752662037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45934.988752662037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45934.988752662037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45934.988752662037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45934.988752662037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45934.988752662037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45934.988752662037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45934.988752662037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45934.988752662037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45934.988752662037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45934.988752662037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ref="G824:G887" ca="1" si="13">IFERROR(NOW()-F824,"-")</f>
        <v>45934.988752662037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45934.988752662037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45934.988752662037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45934.988752662037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45934.988752662037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45934.988752662037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45934.988752662037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45934.988752662037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45934.988752662037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45934.988752662037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45934.988752662037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45934.988752662037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45934.988752662037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45934.988752662037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45934.988752662037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45934.988752662037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45934.988752662037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45934.988752662037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45934.988752662037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45934.988752662037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45934.988752662037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45934.988752662037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45934.988752662037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45934.988752662037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45934.988752662037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45934.988752662037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45934.988752662037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45934.988752662037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45934.988752662037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45934.988752662037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45934.988752662037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45934.988752662037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45934.988752662037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45934.988752662037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45934.988752662037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45934.988752662037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45934.988752662037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45934.988752662037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45934.988752662037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45934.988752662037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45934.988752662037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45934.988752662037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45934.988752662037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45934.988752662037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45934.988752662037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45934.988752662037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45934.988752662037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45934.988752662037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45934.988752662037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45934.988752662037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45934.988752662037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45934.988752662037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45934.988752662037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45934.988752662037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45934.988752662037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45934.988752662037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45934.988752662037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45934.988752662037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45934.988752662037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45934.988752662037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45934.988752662037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45934.988752662037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45934.988752662037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45934.988752662037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ref="G888:G951" ca="1" si="14">IFERROR(NOW()-F888,"-")</f>
        <v>45934.988752662037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45934.988752662037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45934.988752662037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45934.988752662037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45934.988752662037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45934.988752662037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45934.988752662037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45934.988752662037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45934.988752662037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45934.988752662037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45934.988752662037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45934.988752662037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45934.988752662037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45934.988752662037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45934.988752662037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45934.988752662037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45934.988752662037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45934.988752662037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45934.988752662037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45934.988752662037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45934.988752662037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45934.988752662037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45934.988752662037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45934.988752662037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45934.988752662037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45934.988752662037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45934.988752662037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45934.988752662037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45934.988752662037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45934.988752662037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45934.988752662037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45934.988752662037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45934.988752662037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45934.988752662037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45934.988752662037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45934.988752662037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45934.988752662037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45934.988752662037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45934.988752662037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45934.988752662037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45934.988752662037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45934.988752662037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45934.988752662037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45934.988752662037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45934.988752662037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45934.988752662037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45934.988752662037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45934.988752662037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45934.988752662037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45934.988752662037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45934.988752662037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45934.988752662037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45934.988752662037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45934.988752662037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45934.988752662037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45934.988752662037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45934.988752662037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45934.988752662037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45934.988752662037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45934.988752662037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45934.988752662037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45934.988752662037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45934.988752662037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45934.988752662037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ref="G952:G1015" ca="1" si="15">IFERROR(NOW()-F952,"-")</f>
        <v>45934.988752662037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45934.988752662037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45934.988752662037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45934.988752662037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45934.988752662037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45934.988752662037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45934.988752662037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45934.988752662037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45934.988752662037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45934.988752662037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45934.988752662037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45934.988752662037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45934.988752662037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45934.988752662037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45934.988752662037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45934.988752662037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45934.988752662037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45934.988752662037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45934.988752662037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45934.988752662037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45934.988752662037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45934.988752662037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45934.988752662037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45934.988752662037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45934.988752662037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45934.988752662037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45934.988752662037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45934.988752662037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45934.988752662037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45934.988752662037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45934.988752662037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45934.988752662037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45934.988752662037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45934.988752662037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45934.988752662037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45934.988752662037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45934.988752662037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45934.988752662037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45934.988752662037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45934.988752662037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45934.988752662037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45934.988752662037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45934.988752662037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45934.988752662037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45934.988752662037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45934.988752662037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45934.988752662037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45934.988752662037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45934.988752662037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45934.988752662037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45934.988752662037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45934.988752662037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45934.988752662037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45934.988752662037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45934.988752662037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45934.988752662037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45934.988752662037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45934.988752662037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45934.988752662037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45934.988752662037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45934.988752662037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45934.988752662037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45934.988752662037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45934.988752662037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ref="G1016:G1079" ca="1" si="16">IFERROR(NOW()-F1016,"-")</f>
        <v>45934.988752662037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45934.988752662037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45934.988752662037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45934.988752662037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45934.988752662037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45934.988752662037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45934.988752662037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45934.988752662037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45934.988752662037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45934.988752662037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45934.988752662037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45934.988752662037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45934.988752662037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45934.988752662037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45934.988752662037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45934.988752662037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45934.988752662037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45934.988752662037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45934.988752662037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45934.988752662037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45934.988752662037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45934.988752662037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45934.988752662037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45934.988752662037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45934.988752662037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45934.988752662037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45934.988752662037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45934.988752662037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45934.988752662037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45934.988752662037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45934.988752662037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45934.988752662037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45934.988752662037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45934.988752662037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45934.988752662037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45934.988752662037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45934.988752662037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45934.988752662037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45934.988752662037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45934.988752662037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45934.988752662037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45934.988752662037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45934.988752662037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45934.988752662037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45934.988752662037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45934.988752662037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45934.988752662037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45934.988752662037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45934.988752662037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45934.988752662037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45934.988752662037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45934.988752662037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45934.988752662037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45934.988752662037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45934.988752662037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45934.988752662037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45934.988752662037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45934.988752662037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45934.988752662037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45934.988752662037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45934.988752662037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45934.988752662037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45934.988752662037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45934.988752662037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ref="G1080:G1143" ca="1" si="17">IFERROR(NOW()-F1080,"-")</f>
        <v>45934.988752662037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45934.988752662037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45934.988752662037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45934.988752662037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45934.988752662037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45934.988752662037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45934.988752662037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45934.988752662037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45934.988752662037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45934.988752662037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45934.988752662037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45934.988752662037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45934.988752662037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45934.988752662037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45934.988752662037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45934.988752662037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45934.988752662037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45934.988752662037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45934.988752662037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45934.988752662037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45934.988752662037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45934.988752662037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45934.988752662037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45934.988752662037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45934.988752662037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45934.988752662037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45934.988752662037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45934.988752662037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45934.988752662037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45934.988752662037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45934.988752662037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45934.988752662037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45934.988752662037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45934.988752662037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45934.988752662037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45934.988752662037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45934.988752662037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45934.988752662037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45934.988752662037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45934.988752662037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45934.988752662037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45934.988752662037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45934.988752662037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45934.988752662037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45934.988752662037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45934.988752662037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45934.988752662037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45934.988752662037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45934.988752662037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45934.988752662037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45934.988752662037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45934.988752662037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45934.988752662037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45934.988752662037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45934.988752662037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45934.988752662037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45934.988752662037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45934.988752662037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45934.988752662037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45934.988752662037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45934.988752662037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45934.988752662037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45934.988752662037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45934.988752662037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ref="G1144:G1207" ca="1" si="18">IFERROR(NOW()-F1144,"-")</f>
        <v>45934.988752662037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45934.988752662037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45934.988752662037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45934.988752662037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45934.988752662037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45934.988752662037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45934.988752662037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45934.988752662037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45934.988752662037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45934.988752662037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45934.988752662037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45934.988752662037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45934.988752662037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45934.988752662037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45934.988752662037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45934.988752662037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45934.988752662037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45934.988752662037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45934.988752662037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45934.988752662037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45934.988752662037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45934.988752662037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45934.988752662037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45934.988752662037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45934.988752662037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45934.988752662037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45934.988752662037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45934.988752662037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45934.988752662037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45934.988752662037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45934.988752662037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45934.988752662037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45934.988752662037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45934.988752662037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45934.988752662037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45934.988752662037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45934.988752662037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45934.988752662037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45934.988752662037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45934.988752662037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45934.988752662037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45934.988752662037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45934.988752662037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45934.988752662037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45934.988752662037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45934.988752662037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45934.988752662037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45934.988752662037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45934.988752662037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45934.988752662037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45934.988752662037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45934.988752662037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45934.988752662037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45934.988752662037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45934.988752662037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45934.988752662037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45934.988752662037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45934.988752662037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45934.988752662037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45934.988752662037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45934.988752662037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45934.988752662037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45934.988752662037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45934.988752662037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ref="G1208:G1222" ca="1" si="19">IFERROR(NOW()-F1208,"-")</f>
        <v>45934.988752662037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45934.988752662037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45934.988752662037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45934.988752662037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45934.988752662037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45934.988752662037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45934.988752662037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45934.988752662037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45934.988752662037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45934.988752662037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45934.988752662037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45934.988752662037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45934.988752662037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45934.988752662037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45934.988752662037</v>
      </c>
      <c r="H1222" s="22"/>
      <c r="I1222" s="19" t="str">
        <f>IFERROR(VLOOKUP(D1222,DB!A:F,6,0),"")</f>
        <v/>
      </c>
      <c r="J1222" s="18" t="str">
        <f>IFERROR(VLOOKUP(D1222,DB!A:G,7,0),"")</f>
        <v/>
      </c>
      <c r="K1222" s="50"/>
      <c r="L1222" s="23" t="str">
        <f>IFERROR(VLOOKUP(D1222,DB!A:I,9,0),"")</f>
        <v/>
      </c>
    </row>
  </sheetData>
  <dataValidations count="2">
    <dataValidation allowBlank="1" showInputMessage="1" showErrorMessage="1" sqref="E1" xr:uid="{5914219A-CB83-432D-936A-CC0CB6F3982A}"/>
    <dataValidation type="list" allowBlank="1" showInputMessage="1" showErrorMessage="1" sqref="E2:E122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
  <sheetViews>
    <sheetView tabSelected="1" workbookViewId="0">
      <selection activeCell="K6" sqref="K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231.50803495370201</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4.0984747685215552</v>
      </c>
      <c r="H3" s="113">
        <v>45930.847372685188</v>
      </c>
      <c r="I3" s="110" t="str">
        <f>IFERROR(VLOOKUP(D3,DB!A:F,6,0),"")</f>
        <v>SCECO</v>
      </c>
      <c r="J3" s="110" t="str">
        <f>IFERROR(VLOOKUP(D3,DB!A:G,7,0),"")</f>
        <v>In progress</v>
      </c>
      <c r="K3" s="115" t="s">
        <v>39060</v>
      </c>
      <c r="L3" s="107" t="str">
        <f>IFERROR(VLOOKUP(D3,DB!A:I,9,0),"")</f>
        <v>Latis</v>
      </c>
    </row>
    <row r="4" spans="1:16" ht="15" customHeight="1">
      <c r="A4" s="110" t="s">
        <v>39061</v>
      </c>
      <c r="B4" s="110" t="str">
        <f>IFERROR(VLOOKUP(D4,DB!A:K,11,0),"")</f>
        <v>R4</v>
      </c>
      <c r="C4" s="111">
        <v>3</v>
      </c>
      <c r="D4" s="107" t="s">
        <v>36308</v>
      </c>
      <c r="E4" s="112" t="s">
        <v>39047</v>
      </c>
      <c r="F4" s="113">
        <v>45934.702430555553</v>
      </c>
      <c r="G4" s="114">
        <f ca="1">IFERROR(NOW()-F4,"")</f>
        <v>0.28632199074490927</v>
      </c>
      <c r="H4" s="113">
        <v>45934.712175925924</v>
      </c>
      <c r="I4" s="110" t="str">
        <f>IFERROR(VLOOKUP(D4,DB!A:F,6,0),"")</f>
        <v>Generator-SG</v>
      </c>
      <c r="J4" s="110" t="str">
        <f>IFERROR(VLOOKUP(D4,DB!A:G,7,0),"")</f>
        <v>Dead</v>
      </c>
      <c r="K4" s="115" t="s">
        <v>39062</v>
      </c>
      <c r="L4" s="107" t="str">
        <f>IFERROR(VLOOKUP(D4,DB!A:I,9,0),"")</f>
        <v>Latis</v>
      </c>
    </row>
    <row r="5" spans="1:16" ht="15" customHeight="1">
      <c r="A5" s="110" t="s">
        <v>39063</v>
      </c>
      <c r="B5" s="110" t="str">
        <f>IFERROR(VLOOKUP(D5,DB!A:K,11,0),"")</f>
        <v>R4</v>
      </c>
      <c r="C5" s="111">
        <v>1</v>
      </c>
      <c r="D5" s="107" t="s">
        <v>27578</v>
      </c>
      <c r="E5" s="112" t="s">
        <v>38964</v>
      </c>
      <c r="F5" s="113">
        <v>45934.845833333333</v>
      </c>
      <c r="G5" s="114">
        <f ca="1">IFERROR(NOW()-F5,"")</f>
        <v>0.14291921296535293</v>
      </c>
      <c r="H5" s="113">
        <v>45934.813009259262</v>
      </c>
      <c r="I5" s="110" t="str">
        <f>IFERROR(VLOOKUP(D5,DB!A:F,6,0),"")</f>
        <v>SCECO</v>
      </c>
      <c r="J5" s="110" t="str">
        <f>IFERROR(VLOOKUP(D5,DB!A:G,7,0),"")</f>
        <v>Dead</v>
      </c>
      <c r="K5" s="115" t="s">
        <v>39064</v>
      </c>
      <c r="L5" s="107" t="str">
        <f>IFERROR(VLOOKUP(D5,DB!A:I,9,0),"")</f>
        <v>Latis</v>
      </c>
    </row>
    <row r="6" spans="1:16" ht="15" customHeight="1">
      <c r="A6" s="110" t="s">
        <v>39065</v>
      </c>
      <c r="B6" s="110" t="str">
        <f>IFERROR(VLOOKUP(D6,DB!A:K,11,0),"")</f>
        <v>R4</v>
      </c>
      <c r="C6" s="111">
        <v>1</v>
      </c>
      <c r="D6" s="107" t="s">
        <v>39066</v>
      </c>
      <c r="E6" s="112" t="s">
        <v>38964</v>
      </c>
      <c r="F6" s="113">
        <v>45934.909548611111</v>
      </c>
      <c r="G6" s="114">
        <f ca="1">IFERROR(NOW()-F6,"")</f>
        <v>7.9203935187251773E-2</v>
      </c>
      <c r="H6" s="113">
        <v>45934.903935185182</v>
      </c>
      <c r="I6" s="110" t="str">
        <f>IFERROR(VLOOKUP(D6,DB!A:F,6,0),"")</f>
        <v>SCECO</v>
      </c>
      <c r="J6" s="110" t="str">
        <f>IFERROR(VLOOKUP(D6,DB!A:G,7,0),"")</f>
        <v>Vandalized+Vandalized</v>
      </c>
      <c r="K6" s="115" t="s">
        <v>39067</v>
      </c>
      <c r="L6" s="107" t="str">
        <f>IFERROR(VLOOKUP(D6,DB!A:I,9,0),"")</f>
        <v>Latis</v>
      </c>
    </row>
    <row r="7" spans="1:16" ht="15" customHeight="1">
      <c r="A7" s="110" t="s">
        <v>39068</v>
      </c>
      <c r="B7" s="110" t="str">
        <f>IFERROR(VLOOKUP(D7,DB!A:K,11,0),"")</f>
        <v>R4</v>
      </c>
      <c r="C7" s="111">
        <v>2</v>
      </c>
      <c r="D7" s="107" t="s">
        <v>38689</v>
      </c>
      <c r="E7" s="112" t="s">
        <v>38964</v>
      </c>
      <c r="F7" s="113">
        <v>45934.919386574074</v>
      </c>
      <c r="G7" s="114">
        <f ca="1">IFERROR(NOW()-F7,"")</f>
        <v>6.936597222374985E-2</v>
      </c>
      <c r="H7" s="113">
        <v>45934.940868055557</v>
      </c>
      <c r="I7" s="110" t="str">
        <f>IFERROR(VLOOKUP(D7,DB!A:F,6,0),"")</f>
        <v>Sceco</v>
      </c>
      <c r="J7" s="110" t="str">
        <f>IFERROR(VLOOKUP(D7,DB!A:G,7,0),"")</f>
        <v>In progress</v>
      </c>
      <c r="K7" s="115" t="s">
        <v>39069</v>
      </c>
      <c r="L7" s="107" t="str">
        <f>IFERROR(VLOOKUP(D7,DB!A:I,9,0),"")</f>
        <v>Latis</v>
      </c>
    </row>
    <row r="8" spans="1:16" ht="15" customHeight="1">
      <c r="A8" s="110"/>
      <c r="B8" s="110" t="str">
        <f>IFERROR(VLOOKUP(D8,DB!A:K,11,0),"")</f>
        <v/>
      </c>
      <c r="C8" s="111"/>
      <c r="D8" s="107"/>
      <c r="E8" s="112"/>
      <c r="F8" s="113"/>
      <c r="G8" s="114">
        <f ca="1">IFERROR(NOW()-F8,"")</f>
        <v>45934.988752546298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45934.988752546298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45934.988752546298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45934.988752546298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45934.988752546298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45934.988752546298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45934.988752546298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45934.988752546298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45934.988752546298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45934.988752546298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45934.988752546298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45934.988752546298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45934.988752546298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45934.988752546298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45934.988752546298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45934.988752546298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45934.988752546298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45934.988752546298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45934.988752546298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45934.988752546298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45934.988752546298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45934.988752546298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45934.988752546298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45934.988752546298</v>
      </c>
      <c r="H31" s="113"/>
      <c r="I31" s="110" t="str">
        <f>IFERROR(VLOOKUP(D31,DB!A:F,6,0),"")</f>
        <v/>
      </c>
      <c r="J31" s="110" t="str">
        <f>IFERROR(VLOOKUP(D31,DB!A:G,7,0),"")</f>
        <v/>
      </c>
      <c r="K31" s="115"/>
      <c r="L31" s="107" t="str">
        <f>IFERROR(VLOOKUP(D31,DB!A:I,9,0),"")</f>
        <v/>
      </c>
    </row>
  </sheetData>
  <dataValidations count="2">
    <dataValidation allowBlank="1" showInputMessage="1" showErrorMessage="1" sqref="E1" xr:uid="{A4F81451-56CC-4543-9497-104C4E44EE4B}"/>
    <dataValidation type="list" allowBlank="1" showInputMessage="1" showErrorMessage="1" sqref="E2:E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3"/>
  <sheetViews>
    <sheetView workbookViewId="0">
      <selection activeCell="K10" sqref="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39070</v>
      </c>
      <c r="B2" s="37" t="str">
        <f>IFERROR(VLOOKUP(D2,DB!A:K,11,0),"")</f>
        <v>R5</v>
      </c>
      <c r="C2" s="37">
        <v>3</v>
      </c>
      <c r="D2" s="37" t="s">
        <v>36000</v>
      </c>
      <c r="E2" s="37" t="s">
        <v>38964</v>
      </c>
      <c r="F2" s="38">
        <v>45891.832060185188</v>
      </c>
      <c r="G2" s="39">
        <f t="shared" ref="G2" ca="1" si="0">IFERROR(NOW()-F2,"-")</f>
        <v>43.15669236110989</v>
      </c>
      <c r="H2" s="38">
        <v>45891.790393518517</v>
      </c>
      <c r="I2" s="37" t="str">
        <f>IFERROR(VLOOKUP(D2,DB!A:F,6,0),"")</f>
        <v>Generator-SG</v>
      </c>
      <c r="J2" s="37" t="str">
        <f>IFERROR(VLOOKUP(D2,DB!A:G,7,0),"")</f>
        <v>Vandalized</v>
      </c>
      <c r="K2" s="37" t="s">
        <v>39071</v>
      </c>
      <c r="L2" s="37" t="str">
        <f>IFERROR(VLOOKUP(D2,DB!A:I,9,0),"")</f>
        <v>Latis</v>
      </c>
      <c r="M2" s="136"/>
    </row>
    <row r="3" spans="1:13" ht="30.75">
      <c r="A3" s="37" t="s">
        <v>39072</v>
      </c>
      <c r="B3" s="37" t="str">
        <f>IFERROR(VLOOKUP(D3,DB!A:K,11,0),"")</f>
        <v>R5</v>
      </c>
      <c r="C3" s="37">
        <v>1</v>
      </c>
      <c r="D3" s="37" t="s">
        <v>31295</v>
      </c>
      <c r="E3" s="37" t="s">
        <v>39047</v>
      </c>
      <c r="F3" s="38">
        <v>45926.188877314817</v>
      </c>
      <c r="G3" s="39">
        <f ca="1">IFERROR(NOW()-F3,"-")</f>
        <v>8.7998752314815647</v>
      </c>
      <c r="H3" s="38">
        <v>45926.158159722225</v>
      </c>
      <c r="I3" s="37" t="str">
        <f>IFERROR(VLOOKUP(D3,DB!A:F,6,0),"")</f>
        <v>SCECO</v>
      </c>
      <c r="J3" s="37" t="str">
        <f>IFERROR(VLOOKUP(D3,DB!A:G,7,0),"")</f>
        <v>Good</v>
      </c>
      <c r="K3" s="37" t="s">
        <v>39073</v>
      </c>
      <c r="L3" s="37" t="str">
        <f>IFERROR(VLOOKUP(D3,DB!A:I,9,0),"")</f>
        <v>Latis</v>
      </c>
      <c r="M3" s="136"/>
    </row>
    <row r="4" spans="1:13" ht="15">
      <c r="A4" s="37" t="s">
        <v>39074</v>
      </c>
      <c r="B4" s="37" t="str">
        <f>IFERROR(VLOOKUP(D4,DB!A:K,11,0),"")</f>
        <v>R5</v>
      </c>
      <c r="C4" s="37">
        <v>1</v>
      </c>
      <c r="D4" s="37" t="s">
        <v>35936</v>
      </c>
      <c r="E4" s="37" t="s">
        <v>38964</v>
      </c>
      <c r="F4" s="38">
        <v>45934.852303240739</v>
      </c>
      <c r="G4" s="39">
        <f ca="1">IFERROR(NOW()-F4,"-")</f>
        <v>0.13644930555892643</v>
      </c>
      <c r="H4" s="38">
        <v>45934.846458333333</v>
      </c>
      <c r="I4" s="37" t="str">
        <f>IFERROR(VLOOKUP(D4,DB!A:F,6,0),"")</f>
        <v>Generator-SG</v>
      </c>
      <c r="J4" s="37" t="str">
        <f>IFERROR(VLOOKUP(D4,DB!A:G,7,0),"")</f>
        <v>Vandalized</v>
      </c>
      <c r="K4" s="37" t="s">
        <v>39075</v>
      </c>
      <c r="L4" s="37" t="str">
        <f>IFERROR(VLOOKUP(D4,DB!A:I,9,0),"")</f>
        <v>Latis</v>
      </c>
      <c r="M4" s="136"/>
    </row>
    <row r="5" spans="1:13" ht="15.75">
      <c r="A5" s="37"/>
      <c r="B5" s="37" t="str">
        <f>IFERROR(VLOOKUP(D5,DB!A:K,11,0),"")</f>
        <v/>
      </c>
      <c r="C5" s="37"/>
      <c r="D5" s="141"/>
      <c r="E5" s="37"/>
      <c r="F5" s="38"/>
      <c r="G5" s="39">
        <f ca="1">IFERROR(NOW()-F5,"-")</f>
        <v>45934.988752546298</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45934.988752546298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45934.988752546298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45934.988752546298</v>
      </c>
      <c r="H8" s="38"/>
      <c r="I8" s="37" t="str">
        <f>IFERROR(VLOOKUP(D8,DB!A:F,6,0),"")</f>
        <v/>
      </c>
      <c r="J8" s="37" t="str">
        <f>IFERROR(VLOOKUP(D8,DB!A:G,7,0),"")</f>
        <v/>
      </c>
      <c r="K8" s="37"/>
      <c r="L8" s="37" t="str">
        <f>IFERROR(VLOOKUP(D8,DB!A:I,9,0),"")</f>
        <v/>
      </c>
      <c r="M8" s="136"/>
    </row>
    <row r="9" spans="1:13" ht="15.75">
      <c r="A9" s="37"/>
      <c r="B9" s="37" t="str">
        <f>IFERROR(VLOOKUP(D9,DB!A:K,11,0),"")</f>
        <v/>
      </c>
      <c r="C9" s="37"/>
      <c r="D9" s="141"/>
      <c r="E9" s="37"/>
      <c r="F9" s="38"/>
      <c r="G9" s="39">
        <f ca="1">IFERROR(NOW()-F9,"-")</f>
        <v>45934.988752546298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45934.988752546298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45934.988752546298</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45934.988752546298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45934.988752546298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45934.988752546298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45934.988752546298</v>
      </c>
      <c r="H15" s="38"/>
      <c r="I15" s="37" t="str">
        <f>IFERROR(VLOOKUP(D15,DB!A:F,6,0),"")</f>
        <v/>
      </c>
      <c r="J15" s="37" t="str">
        <f>IFERROR(VLOOKUP(D15,DB!A:G,7,0),"")</f>
        <v/>
      </c>
      <c r="K15" s="37"/>
      <c r="L15" s="37" t="str">
        <f>IFERROR(VLOOKUP(D15,DB!A:I,9,0),"")</f>
        <v/>
      </c>
      <c r="M15" s="136"/>
    </row>
    <row r="16" spans="1:13" ht="15">
      <c r="A16" s="92"/>
      <c r="B16" s="92" t="str">
        <f>IFERROR(VLOOKUP(D16,DB!A:K,11,0),"")</f>
        <v/>
      </c>
      <c r="C16" s="92"/>
      <c r="D16" s="92"/>
      <c r="E16" s="92"/>
      <c r="F16" s="134"/>
      <c r="G16" s="135">
        <f ca="1">IFERROR(NOW()-F16,"-")</f>
        <v>45934.988752546298</v>
      </c>
      <c r="H16" s="134"/>
      <c r="I16" s="92" t="str">
        <f>IFERROR(VLOOKUP(D16,DB!A:F,6,0),"")</f>
        <v/>
      </c>
      <c r="J16" s="92" t="str">
        <f>IFERROR(VLOOKUP(D16,DB!A:G,7,0),"")</f>
        <v/>
      </c>
      <c r="K16" s="92"/>
      <c r="L16" s="92" t="str">
        <f>IFERROR(VLOOKUP(D16,DB!A:I,9,0),"")</f>
        <v/>
      </c>
      <c r="M16" s="136"/>
    </row>
    <row r="17" spans="1:13" ht="15">
      <c r="A17" s="37"/>
      <c r="B17" s="37" t="str">
        <f>IFERROR(VLOOKUP(D17,DB!A:K,11,0),"")</f>
        <v/>
      </c>
      <c r="C17" s="37"/>
      <c r="D17" s="37"/>
      <c r="E17" s="37"/>
      <c r="F17" s="38"/>
      <c r="G17" s="39">
        <f ca="1">IFERROR(NOW()-F17,"-")</f>
        <v>45934.988752546298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45934.988752546298</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45934.988752546298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45934.988752546298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45934.988752546298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45934.988752546298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45934.988752546298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45934.988752546298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45934.988752546298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45934.988752546298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45934.988752546298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45934.988752546298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45934.988752546298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45934.988752546298</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45934.988752546298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45934.988752546298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45934.988752546298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45934.988752546298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45934.988752546298</v>
      </c>
      <c r="H35" s="38"/>
      <c r="I35" s="37" t="str">
        <f>IFERROR(VLOOKUP(D35,DB!A:F,6,0),"")</f>
        <v/>
      </c>
      <c r="J35" s="37" t="str">
        <f>IFERROR(VLOOKUP(D35,DB!A:G,7,0),"")</f>
        <v/>
      </c>
      <c r="K35" s="37"/>
      <c r="L35" s="37" t="str">
        <f>IFERROR(VLOOKUP(D35,DB!A:I,9,0),"")</f>
        <v/>
      </c>
      <c r="M35" s="136"/>
    </row>
    <row r="36" spans="1:13" ht="15">
      <c r="A36" s="37"/>
      <c r="B36" s="37" t="str">
        <f>IFERROR(VLOOKUP(D36,DB!A:K,11,0),"")</f>
        <v/>
      </c>
      <c r="C36" s="37"/>
      <c r="D36"/>
      <c r="E36" s="37"/>
      <c r="F36" s="38"/>
      <c r="G36" s="39">
        <f ca="1">IFERROR(NOW()-F36,"-")</f>
        <v>45934.988752546298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45934.988752546298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45934.988752546298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45934.988752546298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45934.988752546298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45934.988752546298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45934.988752546298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45934.988752546298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45934.988752546298</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45934.988752546298</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45934.988752546298</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45934.988752546298</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45934.988752546298</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45934.988752546298</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45934.988752546298</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45934.988752546298</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45934.988752546298</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45934.988752546298</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45934.988752546298</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45934.988752546298</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45934.988752546298</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45934.988752546298</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45934.988752546298</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45934.988752546298</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45934.988752546298</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45934.988752546298</v>
      </c>
      <c r="H61" s="38"/>
      <c r="I61" s="37" t="str">
        <f>IFERROR(VLOOKUP(D61,DB!A:F,6,0),"")</f>
        <v/>
      </c>
      <c r="J61" s="37" t="str">
        <f>IFERROR(VLOOKUP(D61,DB!A:G,7,0),"")</f>
        <v/>
      </c>
      <c r="K61" s="37"/>
      <c r="L61" s="37" t="str">
        <f>IFERROR(VLOOKUP(D61,DB!A:I,9,0),"")</f>
        <v/>
      </c>
      <c r="M61" s="136"/>
    </row>
    <row r="62" spans="1:13" ht="15">
      <c r="A62" s="92"/>
      <c r="B62" s="92" t="str">
        <f>IFERROR(VLOOKUP(D62,DB!A:K,11,0),"")</f>
        <v/>
      </c>
      <c r="C62" s="92"/>
      <c r="D62" s="92"/>
      <c r="E62" s="92"/>
      <c r="F62" s="134"/>
      <c r="G62" s="135">
        <f ca="1">IFERROR(NOW()-F62,"-")</f>
        <v>45934.988752546298</v>
      </c>
      <c r="H62" s="134"/>
      <c r="I62" s="92" t="str">
        <f>IFERROR(VLOOKUP(D62,DB!A:F,6,0),"")</f>
        <v/>
      </c>
      <c r="J62" s="92" t="str">
        <f>IFERROR(VLOOKUP(D62,DB!A:G,7,0),"")</f>
        <v/>
      </c>
      <c r="K62" s="92"/>
      <c r="L62" s="92" t="str">
        <f>IFERROR(VLOOKUP(D62,DB!A:I,9,0),"")</f>
        <v/>
      </c>
      <c r="M62" s="136"/>
    </row>
    <row r="63" spans="1:13" ht="15">
      <c r="A63" s="92"/>
      <c r="B63" s="92" t="str">
        <f>IFERROR(VLOOKUP(D63,DB!A:K,11,0),"")</f>
        <v/>
      </c>
      <c r="C63" s="92"/>
      <c r="D63" s="92"/>
      <c r="E63" s="92"/>
      <c r="F63" s="134"/>
      <c r="G63" s="135">
        <f ca="1">IFERROR(NOW()-F63,"-")</f>
        <v>45934.988752546298</v>
      </c>
      <c r="H63" s="134"/>
      <c r="I63" s="92" t="str">
        <f>IFERROR(VLOOKUP(D63,DB!A:F,6,0),"")</f>
        <v/>
      </c>
      <c r="J63" s="92" t="str">
        <f>IFERROR(VLOOKUP(D63,DB!A:G,7,0),"")</f>
        <v/>
      </c>
      <c r="K63" s="92"/>
      <c r="L63" s="92" t="str">
        <f>IFERROR(VLOOKUP(D63,DB!A:I,9,0),"")</f>
        <v/>
      </c>
    </row>
    <row r="64" spans="1:13" ht="15">
      <c r="A64" s="37"/>
      <c r="B64" s="37" t="str">
        <f>IFERROR(VLOOKUP(D64,DB!A:K,11,0),"")</f>
        <v/>
      </c>
      <c r="C64" s="37"/>
      <c r="D64" s="37"/>
      <c r="E64" s="37"/>
      <c r="F64" s="38"/>
      <c r="G64" s="39">
        <f ca="1">IFERROR(NOW()-F64,"-")</f>
        <v>45934.988752546298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45934.988752546298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45934.988752546298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45934.988752546298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45934.988752546298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45934.988752546298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45934.988752546298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45934.988752546298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45934.988752546298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45934.988752546298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45934.988752546298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45934.988752546298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45934.988752546298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45934.988752546298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45934.988752546298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45934.988752546298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45934.988752546298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45934.988752546298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45934.988752546298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45934.988752546298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45934.988752546298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45934.988752546298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45934.988752546298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45934.988752546298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45934.988752546298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45934.988752546298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45934.988752546298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45934.988752546298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45934.988752546298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45934.988752546298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45934.988752546298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45934.988752546298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45934.988752546298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45934.988752546298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45934.988752546298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45934.988752546298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45934.988752546298</v>
      </c>
      <c r="H100" s="38"/>
      <c r="I100" s="37" t="str">
        <f>IFERROR(VLOOKUP(D100,DB!A:F,6,0),"")</f>
        <v/>
      </c>
      <c r="J100" s="37" t="str">
        <f>IFERROR(VLOOKUP(D100,DB!A:G,7,0),"")</f>
        <v/>
      </c>
      <c r="K100" s="37"/>
      <c r="L100" s="37" t="str">
        <f>IFERROR(VLOOKUP(D100,DB!A:I,9,0),"")</f>
        <v/>
      </c>
    </row>
    <row r="101" spans="1:12" ht="15">
      <c r="A101" s="92"/>
      <c r="B101" s="92" t="str">
        <f>IFERROR(VLOOKUP(D101,DB!A:K,11,0),"")</f>
        <v/>
      </c>
      <c r="C101" s="92"/>
      <c r="D101" s="92"/>
      <c r="E101" s="92"/>
      <c r="F101" s="134"/>
      <c r="G101" s="135">
        <f ca="1">IFERROR(NOW()-F101,"-")</f>
        <v>45934.988752546298</v>
      </c>
      <c r="H101" s="134"/>
      <c r="I101" s="92" t="str">
        <f>IFERROR(VLOOKUP(D101,DB!A:F,6,0),"")</f>
        <v/>
      </c>
      <c r="J101" s="92" t="str">
        <f>IFERROR(VLOOKUP(D101,DB!A:G,7,0),"")</f>
        <v/>
      </c>
      <c r="K101" s="92"/>
      <c r="L101" s="92" t="str">
        <f>IFERROR(VLOOKUP(D101,DB!A:I,9,0),"")</f>
        <v/>
      </c>
    </row>
    <row r="102" spans="1:12" ht="15">
      <c r="A102" s="37"/>
      <c r="B102" s="37" t="str">
        <f>IFERROR(VLOOKUP(D102,DB!A:K,11,0),"")</f>
        <v/>
      </c>
      <c r="C102" s="37"/>
      <c r="D102" s="37"/>
      <c r="E102" s="37"/>
      <c r="F102" s="38"/>
      <c r="G102" s="39">
        <f ca="1">IFERROR(NOW()-F102,"-")</f>
        <v>45934.988752546298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45934.988752546298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45934.988752546298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45934.988752546298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45934.988752546298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45934.988752546298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45934.988752546298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45934.988752546298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45934.988752546298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45934.988752546298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45934.988752546298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45934.988752546298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45934.988752546298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45934.988752546298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45934.988752546298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45934.988752546298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45934.988752546298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45934.988752546298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45934.988752546298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45934.988752546298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45934.988752546298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45934.988752546298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45934.988752546298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45934.988752546298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45934.988752546298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45934.988752546298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45934.988752546298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45934.988752546298</v>
      </c>
      <c r="H129" s="38"/>
      <c r="I129" s="37" t="str">
        <f>IFERROR(VLOOKUP(D129,DB!A:F,6,0),"")</f>
        <v/>
      </c>
      <c r="J129" s="37" t="str">
        <f>IFERROR(VLOOKUP(D129,DB!A:G,7,0),"")</f>
        <v/>
      </c>
      <c r="K129" s="37"/>
      <c r="L129" s="37" t="str">
        <f>IFERROR(VLOOKUP(D129,DB!A:I,9,0),"")</f>
        <v/>
      </c>
    </row>
    <row r="130" spans="1:12" ht="15">
      <c r="A130" s="92"/>
      <c r="B130" s="92" t="str">
        <f>IFERROR(VLOOKUP(D130,DB!A:K,11,0),"")</f>
        <v/>
      </c>
      <c r="C130" s="92"/>
      <c r="D130" s="92"/>
      <c r="E130" s="92"/>
      <c r="F130" s="134"/>
      <c r="G130" s="135">
        <f ca="1">IFERROR(NOW()-F130,"-")</f>
        <v>45934.988752546298</v>
      </c>
      <c r="H130" s="134"/>
      <c r="I130" s="92" t="str">
        <f>IFERROR(VLOOKUP(D130,DB!A:F,6,0),"")</f>
        <v/>
      </c>
      <c r="J130" s="92" t="str">
        <f>IFERROR(VLOOKUP(D130,DB!A:G,7,0),"")</f>
        <v/>
      </c>
      <c r="K130" s="92"/>
      <c r="L130" s="92" t="str">
        <f>IFERROR(VLOOKUP(D130,DB!A:I,9,0),"")</f>
        <v/>
      </c>
    </row>
    <row r="131" spans="1:12" ht="15">
      <c r="A131" s="37"/>
      <c r="B131" s="37" t="str">
        <f>IFERROR(VLOOKUP(D131,DB!A:K,11,0),"")</f>
        <v/>
      </c>
      <c r="C131" s="37"/>
      <c r="D131" s="37"/>
      <c r="E131" s="37"/>
      <c r="F131" s="38"/>
      <c r="G131" s="39">
        <f ca="1">IFERROR(NOW()-F131,"-")</f>
        <v>45934.988752546298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45934.988752546298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45934.988752546298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45934.988752546298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45934.988752546298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45934.988752546298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45934.988752546298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45934.988752546298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45934.988752546298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45934.988752546298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45934.988752546298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45934.988752546298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45934.988752546298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45934.988752546298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45934.988752546298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45934.988752546298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45934.988752546298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45934.988752546298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45934.988752546298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45934.988752546298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45934.988752546298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45934.988752546298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45934.988752546298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45934.988752546298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45934.988752546298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45934.988752546298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45934.988752546298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45934.988752546298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45934.988752546298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45934.988752546298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45934.988752546298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45934.988752546298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45934.988752546298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45934.988752546298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45934.988752546298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45934.988752546298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45934.988752546298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45934.988752546298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45934.988752546298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45934.988752546298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45934.988752546298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45934.988752546298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45934.988752546298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45934.988752546298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45934.988752546298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45934.988752546298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45934.988752546298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45934.988752546298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45934.988752546298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45934.988752546298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45934.988752546298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45934.988752546298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45934.988752546298</v>
      </c>
      <c r="H183" s="38"/>
      <c r="I183" s="37" t="str">
        <f>IFERROR(VLOOKUP(D183,DB!A:F,6,0),"")</f>
        <v/>
      </c>
      <c r="J183" s="37" t="str">
        <f>IFERROR(VLOOKUP(D183,DB!A:G,7,0),"")</f>
        <v/>
      </c>
      <c r="K183" s="37"/>
      <c r="L183" s="37" t="str">
        <f>IFERROR(VLOOKUP(D183,DB!A:I,9,0),"")</f>
        <v/>
      </c>
    </row>
    <row r="184" spans="1:12" ht="15">
      <c r="A184" s="92"/>
      <c r="B184" s="92" t="str">
        <f>IFERROR(VLOOKUP(D184,DB!A:K,11,0),"")</f>
        <v/>
      </c>
      <c r="C184" s="92"/>
      <c r="D184" s="92"/>
      <c r="E184" s="92"/>
      <c r="F184" s="134"/>
      <c r="G184" s="135">
        <f ca="1">IFERROR(NOW()-F184,"-")</f>
        <v>45934.988752546298</v>
      </c>
      <c r="H184" s="134"/>
      <c r="I184" s="92" t="str">
        <f>IFERROR(VLOOKUP(D184,DB!A:F,6,0),"")</f>
        <v/>
      </c>
      <c r="J184" s="92" t="str">
        <f>IFERROR(VLOOKUP(D184,DB!A:G,7,0),"")</f>
        <v/>
      </c>
      <c r="K184" s="92"/>
      <c r="L184" s="92" t="str">
        <f>IFERROR(VLOOKUP(D184,DB!A:I,9,0),"")</f>
        <v/>
      </c>
    </row>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9" ht="15"/>
    <row r="440" ht="15"/>
    <row r="441" ht="15"/>
    <row r="442" ht="15"/>
    <row r="443" ht="15"/>
    <row r="444" ht="15"/>
    <row r="445" ht="15"/>
    <row r="446" ht="15"/>
    <row r="447" ht="15"/>
    <row r="448" ht="15"/>
    <row r="449" ht="15"/>
    <row r="450" ht="15"/>
    <row r="451" ht="15"/>
    <row r="452" ht="15"/>
    <row r="454" ht="15"/>
    <row r="455" ht="15"/>
    <row r="456" ht="15"/>
    <row r="457" ht="15"/>
    <row r="458" ht="15"/>
    <row r="459" ht="15"/>
    <row r="461" ht="15"/>
    <row r="462" ht="15"/>
    <row r="463" ht="15"/>
    <row r="464" ht="15"/>
    <row r="465" ht="15"/>
    <row r="466" ht="15"/>
    <row r="467" ht="15"/>
    <row r="468"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3" ht="15"/>
    <row r="504" ht="15"/>
    <row r="505" ht="15"/>
    <row r="506" ht="15"/>
    <row r="507" ht="15"/>
    <row r="508" ht="15"/>
    <row r="509" ht="15"/>
    <row r="510" ht="15"/>
    <row r="511" ht="15"/>
    <row r="512" ht="15"/>
    <row r="514" ht="15"/>
    <row r="515" ht="15"/>
    <row r="516" ht="15"/>
    <row r="519" ht="15"/>
    <row r="520" ht="15"/>
    <row r="521" ht="15"/>
    <row r="522"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6" ht="15"/>
    <row r="837" ht="15"/>
    <row r="838" ht="15"/>
    <row r="839" ht="15"/>
    <row r="843" ht="15"/>
    <row r="844" ht="15"/>
    <row r="854" ht="15"/>
    <row r="859" ht="15"/>
    <row r="870" ht="15"/>
    <row r="871" ht="15"/>
    <row r="878" ht="15"/>
    <row r="879" ht="15"/>
    <row r="883" ht="15"/>
    <row r="884" ht="15"/>
    <row r="885" ht="15"/>
    <row r="892" ht="15"/>
    <row r="893" ht="15"/>
    <row r="894" ht="15"/>
    <row r="895" ht="15"/>
    <row r="897" ht="15"/>
    <row r="898" ht="15"/>
    <row r="899" ht="15"/>
    <row r="902" ht="15"/>
    <row r="903" ht="15"/>
    <row r="904" ht="15"/>
    <row r="905" ht="15"/>
    <row r="907" ht="15"/>
    <row r="908" ht="15"/>
    <row r="909" ht="15"/>
    <row r="910" ht="15"/>
    <row r="911" ht="15"/>
    <row r="912" ht="15"/>
    <row r="914" ht="15"/>
    <row r="915" ht="15"/>
    <row r="917" ht="15"/>
    <row r="918" ht="15"/>
    <row r="920" ht="15"/>
    <row r="921" ht="15"/>
    <row r="922" ht="15"/>
    <row r="924" ht="15"/>
    <row r="925" ht="15"/>
    <row r="926" ht="15"/>
    <row r="927" ht="15"/>
    <row r="928" ht="15"/>
    <row r="932" ht="15"/>
    <row r="933" ht="15"/>
    <row r="934" ht="15"/>
    <row r="935" ht="15"/>
    <row r="938" ht="15"/>
    <row r="939" ht="15"/>
    <row r="942" ht="15"/>
    <row r="983" ht="15"/>
    <row r="984" ht="15"/>
    <row r="987" ht="15"/>
    <row r="988" ht="15"/>
    <row r="995" ht="15"/>
    <row r="996" ht="15"/>
    <row r="999" ht="15"/>
    <row r="1001" ht="15"/>
    <row r="1003" ht="15"/>
    <row r="1004" ht="15"/>
    <row r="1005" ht="15"/>
    <row r="1008" ht="15"/>
    <row r="1009" ht="15"/>
    <row r="1011" ht="15"/>
    <row r="1014" ht="15"/>
    <row r="1015" ht="15"/>
    <row r="1017" ht="15"/>
    <row r="1018" ht="15"/>
    <row r="1019" ht="15"/>
    <row r="1020" ht="15"/>
    <row r="1021" ht="15"/>
    <row r="1024" ht="15"/>
    <row r="1025" ht="15"/>
    <row r="1026" ht="15"/>
    <row r="1027" ht="15"/>
    <row r="1028" ht="15"/>
    <row r="1029" ht="15"/>
    <row r="1031" ht="15"/>
    <row r="1033" ht="15"/>
    <row r="1035" ht="15"/>
    <row r="1036" ht="15"/>
    <row r="1037" ht="15"/>
    <row r="1039" ht="15"/>
    <row r="1040" ht="15"/>
    <row r="1041" ht="15"/>
    <row r="1042" ht="15"/>
    <row r="1043" ht="15"/>
    <row r="1044" ht="15"/>
    <row r="1045" ht="15"/>
    <row r="1047" ht="15"/>
    <row r="1048" ht="15"/>
    <row r="1049" ht="15"/>
    <row r="1054" ht="15"/>
    <row r="1055" ht="15"/>
    <row r="1059" ht="15"/>
    <row r="1060" ht="15"/>
    <row r="1061" ht="15"/>
    <row r="1064" ht="15"/>
    <row r="1066" ht="15"/>
    <row r="1070" ht="15"/>
    <row r="1074" ht="15"/>
    <row r="1080" ht="15"/>
    <row r="1081" ht="15"/>
    <row r="1083" ht="15"/>
    <row r="1084" ht="15"/>
    <row r="1086" ht="15"/>
    <row r="1089" ht="15"/>
    <row r="1090" ht="15"/>
    <row r="1092" ht="15"/>
    <row r="1094" ht="15"/>
    <row r="1096" ht="15"/>
    <row r="1098" ht="15"/>
    <row r="1099" ht="15"/>
    <row r="1100" ht="15"/>
    <row r="1102" ht="15"/>
    <row r="1103" ht="15"/>
    <row r="1104" ht="15"/>
    <row r="1105" ht="15"/>
    <row r="1108" ht="15"/>
    <row r="1282" ht="15"/>
    <row r="1283" ht="15"/>
    <row r="1293" ht="15"/>
    <row r="1294" ht="15"/>
    <row r="1295" ht="15"/>
    <row r="1301" ht="15"/>
    <row r="1302" ht="15"/>
    <row r="1303" ht="15"/>
    <row r="1304" ht="15"/>
    <row r="1306" ht="15"/>
    <row r="1309" ht="15"/>
    <row r="1310" ht="15"/>
    <row r="1311" ht="15"/>
    <row r="1312" ht="15"/>
    <row r="1314" ht="15"/>
    <row r="1315" ht="15"/>
    <row r="1317" ht="15"/>
    <row r="1318" ht="15"/>
    <row r="1319" ht="15"/>
    <row r="1320" ht="15"/>
    <row r="1322" ht="15"/>
    <row r="1323" ht="15"/>
    <row r="1324" ht="15"/>
    <row r="1327" ht="15"/>
    <row r="1328" ht="15"/>
    <row r="1331" ht="15"/>
    <row r="1332" ht="15"/>
    <row r="1333" ht="15"/>
    <row r="1334" ht="15"/>
    <row r="1335" ht="15"/>
    <row r="1336" ht="15"/>
    <row r="1337" ht="15"/>
    <row r="1338" ht="15"/>
    <row r="1340" ht="15"/>
    <row r="1342" ht="15"/>
    <row r="1343" ht="15"/>
    <row r="1344" ht="15"/>
    <row r="1347" ht="15"/>
    <row r="1357" ht="15"/>
    <row r="1360" ht="15"/>
    <row r="1361" ht="15"/>
    <row r="1365" ht="15"/>
    <row r="1369" ht="15"/>
    <row r="1372" ht="15"/>
    <row r="1374" ht="15"/>
    <row r="1375" ht="15"/>
    <row r="1378" ht="15"/>
    <row r="1380" ht="15"/>
    <row r="1382" ht="15"/>
    <row r="1383" ht="15"/>
  </sheetData>
  <dataValidations count="2">
    <dataValidation allowBlank="1" showInputMessage="1" showErrorMessage="1" sqref="E1" xr:uid="{920C6338-E771-4DAE-8C89-92A9093EA4DE}"/>
    <dataValidation type="list" allowBlank="1" showInputMessage="1" showErrorMessage="1" sqref="E2:E1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2"/>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39076</v>
      </c>
      <c r="B2" s="137" t="s">
        <v>5398</v>
      </c>
      <c r="C2" s="137">
        <v>1</v>
      </c>
      <c r="D2" s="137" t="s">
        <v>32861</v>
      </c>
      <c r="E2" s="137" t="s">
        <v>39077</v>
      </c>
      <c r="F2" s="138">
        <v>45933.880972222221</v>
      </c>
      <c r="G2" s="139">
        <f ca="1">IFERROR(NOW()-F2,"-")</f>
        <v>1.1077803240768844</v>
      </c>
      <c r="H2" s="140">
        <v>45929.455266203702</v>
      </c>
      <c r="I2" s="137" t="str">
        <f>IFERROR(VLOOKUP(D2,DB!A:F,6,0),"")</f>
        <v>SCECO</v>
      </c>
      <c r="J2" s="137" t="str">
        <f>IFERROR(VLOOKUP(D2,DB!A:G,7,0),"")</f>
        <v>In progress</v>
      </c>
      <c r="K2" s="137" t="s">
        <v>39078</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39079</v>
      </c>
      <c r="B3" s="137" t="s">
        <v>5398</v>
      </c>
      <c r="C3" s="137">
        <v>1</v>
      </c>
      <c r="D3" s="137" t="s">
        <v>34463</v>
      </c>
      <c r="E3" s="137" t="s">
        <v>39077</v>
      </c>
      <c r="F3" s="138">
        <v>45926.772847222222</v>
      </c>
      <c r="G3" s="139">
        <f ca="1">IFERROR(NOW()-F3,"-")</f>
        <v>8.2159053240757203</v>
      </c>
      <c r="H3" s="140">
        <v>45927.449074074102</v>
      </c>
      <c r="I3" s="137" t="str">
        <f>IFERROR(VLOOKUP(D3,DB!A:F,6,0),"")</f>
        <v>SCECO</v>
      </c>
      <c r="J3" s="137" t="str">
        <f>IFERROR(VLOOKUP(D3,DB!A:G,7,0),"")</f>
        <v>Weak</v>
      </c>
      <c r="K3" s="137" t="s">
        <v>39078</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39080</v>
      </c>
      <c r="B4" s="137" t="s">
        <v>5398</v>
      </c>
      <c r="C4" s="137">
        <v>1</v>
      </c>
      <c r="D4" s="137" t="s">
        <v>33408</v>
      </c>
      <c r="E4" s="137" t="s">
        <v>38964</v>
      </c>
      <c r="F4" s="138">
        <v>45934.942245370374</v>
      </c>
      <c r="G4" s="139">
        <f ca="1">IFERROR(NOW()-F4,"-")</f>
        <v>4.6507175924489275E-2</v>
      </c>
      <c r="H4" s="140">
        <v>45934.470231481479</v>
      </c>
      <c r="I4" s="137" t="str">
        <f>IFERROR(VLOOKUP(D4,DB!A:F,6,0),"")</f>
        <v>SCECO</v>
      </c>
      <c r="J4" s="137" t="str">
        <f>IFERROR(VLOOKUP(D4,DB!A:G,7,0),"")</f>
        <v>Dead</v>
      </c>
      <c r="K4" s="137" t="s">
        <v>39078</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39081</v>
      </c>
      <c r="B5" s="137" t="str">
        <f>IFERROR(VLOOKUP(D5,DB!A:K,11,0),"")</f>
        <v>R6</v>
      </c>
      <c r="C5" s="137">
        <v>1</v>
      </c>
      <c r="D5" s="137" t="s">
        <v>33684</v>
      </c>
      <c r="E5" s="137" t="s">
        <v>38964</v>
      </c>
      <c r="F5" s="140">
        <v>45933.705324074072</v>
      </c>
      <c r="G5" s="139">
        <f ca="1">IFERROR(NOW()-F5,"-")</f>
        <v>1.2834284722266602</v>
      </c>
      <c r="H5" s="140">
        <v>45933.228229166663</v>
      </c>
      <c r="I5" s="137" t="str">
        <f>IFERROR(VLOOKUP(D5,DB!A:F,6,0),"")</f>
        <v>SCECO</v>
      </c>
      <c r="J5" s="137" t="str">
        <f>IFERROR(VLOOKUP(D5,DB!A:G,7,0),"")</f>
        <v>Weak</v>
      </c>
      <c r="K5" s="137" t="s">
        <v>39082</v>
      </c>
      <c r="L5" s="137" t="str">
        <f>IFERROR(VLOOKUP(D5,DB!A:I,9,0),"")</f>
        <v>Latis</v>
      </c>
    </row>
    <row r="6" spans="1:16383" ht="31.5" customHeight="1">
      <c r="A6" s="121"/>
      <c r="B6" s="137" t="str">
        <f>IFERROR(VLOOKUP(D6,DB!A:K,11,0),"")</f>
        <v/>
      </c>
      <c r="C6" s="137"/>
      <c r="D6" s="137"/>
      <c r="E6" s="137"/>
      <c r="F6" s="137"/>
      <c r="G6" s="137">
        <f ca="1">IFERROR(NOW()-F6,"-")</f>
        <v>45934.988752546298</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7">
        <f ca="1">IFERROR(NOW()-F7,"-")</f>
        <v>45934.988752546298</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45934.988752546298</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45934.988752546298</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45934.988752546298</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45934.988752546298</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45934.988752546298</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45934.988752546298</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45934.988752546298</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45934.988752546298</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45934.988752546298</v>
      </c>
      <c r="H16" s="137"/>
      <c r="I16" s="137" t="str">
        <f>IFERROR(VLOOKUP(D16,DB!A:F,6,0),"")</f>
        <v/>
      </c>
      <c r="J16" s="137" t="str">
        <f>IFERROR(VLOOKUP(D16,DB!A:G,7,0),"")</f>
        <v/>
      </c>
      <c r="K16" s="137"/>
      <c r="L16" s="126" t="str">
        <f>IFERROR(VLOOKUP(D16,DB!A:I,9,0),"")</f>
        <v/>
      </c>
    </row>
    <row r="17" spans="1:12" ht="31.5" customHeight="1">
      <c r="A17" s="121"/>
      <c r="B17" s="120" t="str">
        <f>IFERROR(VLOOKUP(D17,DB!A:K,11,0),"")</f>
        <v/>
      </c>
      <c r="C17" s="122"/>
      <c r="D17" s="120"/>
      <c r="E17" s="123"/>
      <c r="F17" s="124"/>
      <c r="G17" s="89">
        <f ca="1">IFERROR(NOW()-F17,"-")</f>
        <v>45934.988752546298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45934.988752546298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45934.988752546298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45934.988752546298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45934.988752546298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45934.988752546298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45934.988752546298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45934.988752546298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45934.988752546298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45934.988752546298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45934.988752546298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45934.988752546298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45934.988752546298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45934.988752546298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45934.988752546298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45934.988752546298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45934.988752546298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45934.988752546298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45934.988752546298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45934.988752546298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45934.988752546298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45934.988752546298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45934.988752546298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45934.988752546298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45934.988752546298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45934.988752546298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45934.988752546298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45934.988752546298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45934.988752546298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45934.988752546298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45934.988752546298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45934.988752546298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45934.988752546298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45934.988752546298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45934.988752546298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45934.988752546298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45934.988752546298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45934.988752546298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45934.988752546298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45934.988752546298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45934.988752546298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45934.988752546298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45934.988752546298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45934.988752546298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45934.988752546298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45934.988752546298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45934.988752546298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45934.988752546298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45934.988752546298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45934.988752546298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45934.988752546298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45934.988752546298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45934.988752546298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45934.988752546298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45934.988752546298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45934.988752546298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45934.988752546298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45934.988752546298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45934.988752546298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45934.988752546298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45934.988752546298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45934.988752546298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45934.988752546298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45934.988752546298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45934.988752546298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45934.988752546298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45934.988752546298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45934.988752546298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45934.988752546298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45934.988752546298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45934.988752546298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45934.988752546298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45934.988752546298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45934.988752546298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45934.988752546298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45934.988752546298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45934.988752546298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45934.988752546298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45934.988752546298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45934.988752546298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45934.988752546298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45934.988752546298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45934.988752546298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45934.988752546298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45934.988752546298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45934.988752546298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45934.988752546298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45934.988752546298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45934.988752546298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45934.988752546298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45934.988752546298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45934.988752546298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45934.988752546298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45934.988752546298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45934.988752546298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45934.988752546298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45934.988752546298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45934.988752546298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45934.988752546298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45934.988752546298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45934.988752546298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45934.988752546298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45934.988752546298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45934.988752546298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45934.988752546298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45934.988752546298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45934.988752546298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45934.988752546298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45934.988752546298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45934.988752546298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45934.988752546298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45934.988752546298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45934.988752546298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45934.988752546298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45934.988752546298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45934.988752546298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45934.988752546298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45934.988752546298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45934.988752546298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45934.988752546298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45934.988752546298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45934.988752546298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45934.988752546298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45934.988752546298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45934.988752546298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45934.988752546298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45934.988752546298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45934.988752546298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45934.988752546298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45934.988752546298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45934.988752546298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45934.988752546298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45934.988752546298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45934.988752546298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45934.988752546298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45934.988752546298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45934.988752546298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45934.988752546298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45934.988752546298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45934.988752546298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45934.988752546298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45934.988752546298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45934.988752546298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45934.988752546298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45934.988752546298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45934.988752546298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45934.988752546298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45934.988752546298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45934.988752546298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45934.988752546298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45934.988752546298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45934.988752546298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45934.988752546298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45934.988752546298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45934.988752546298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45934.988752546298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45934.988752546298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45934.988752546298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45934.988752546298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45934.988752546298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45934.988752546298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45934.988752546298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45934.988752546298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45934.988752546298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45934.988752546298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45934.988752546298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45934.988752546298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45934.988752546298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45934.988752546298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45934.988752546298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45934.988752546298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45934.988752546298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45934.988752546298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45934.988752546298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45934.988752546298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45934.988752546298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45934.988752546298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45934.988752546298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45934.988752546298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45934.988752546298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45934.988752546298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45934.988752546298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45934.988752546298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45934.988752546298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45934.988752546298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45934.988752546298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45934.988752546298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45934.988752546298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45934.988752546298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45934.988752546298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45934.988752546298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45934.988752546298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45934.988752546298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45934.988752546298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45934.988752546298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45934.988752546298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45934.988752546298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45934.988752546298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45934.988752546298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45934.988752546298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45934.988752546298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45934.988752546298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45934.988752546298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45934.988752546298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45934.988752546298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45934.988752546298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45934.988752546298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45934.988752546298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45934.988752546298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45934.988752546298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45934.988752546298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45934.988752546298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45934.988752546298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45934.988752546298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45934.988752546298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45934.988752546298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45934.988752546298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45934.988752546298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45934.988752546298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45934.988752546298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45934.988752546298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45934.988752546298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45934.988752546298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45934.988752546298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45934.988752546298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45934.988752546298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45934.988752546298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45934.988752546298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45934.988752546298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45934.988752546298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45934.988752546298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45934.988752546298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45934.988752546298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45934.988752546298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45934.988752546298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45934.988752546298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45934.988752546298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45934.988752546298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45934.988752546298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45934.988752546298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45934.988752546298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45934.988752546298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45934.988752546298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45934.988752546298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45934.988752546298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45934.988752546298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45934.988752546298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45934.988752546298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45934.988752546298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45934.988752546298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45934.988752546298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45934.988752546298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45934.988752546298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45934.988752546298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45934.988752546298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45934.988752546298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45934.988752546298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45934.988752546298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45934.988752546298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45934.988752546298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45934.988752546298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45934.988752546298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45934.988752546298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45934.988752546298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45934.988752546298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45934.988752546298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45934.988752546298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45934.988752546298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45934.988752546298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45934.988752546298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45934.988752546298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45934.988752546298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45934.988752546298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45934.988752546298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45934.988752546298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45934.988752546298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45934.988752546298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45934.988752546298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45934.988752546298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45934.988752546298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45934.988752546298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45934.988752546298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45934.988752546298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45934.988752546298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45934.988752546298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45934.988752546298</v>
      </c>
      <c r="H302" s="124"/>
      <c r="I302" s="120" t="str">
        <f>IFERROR(VLOOKUP(D302,DB!A:F,6,0),"")</f>
        <v/>
      </c>
      <c r="J302" s="119" t="str">
        <f>IFERROR(VLOOKUP(D302,DB!A:G,7,0),"")</f>
        <v/>
      </c>
      <c r="K302" s="125"/>
      <c r="L302" s="126" t="str">
        <f>IFERROR(VLOOKUP(D302,DB!A:I,9,0),"")</f>
        <v/>
      </c>
    </row>
  </sheetData>
  <dataValidations count="2">
    <dataValidation allowBlank="1" showInputMessage="1" showErrorMessage="1" sqref="E1" xr:uid="{380493DB-286A-4683-AF55-C78F04945A49}"/>
    <dataValidation type="list" allowBlank="1" showInputMessage="1" showErrorMessage="1" sqref="E6:E30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2025-10-04T20:45:49Z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